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M243 LP\PROC109A_ReleasePackage\"/>
    </mc:Choice>
  </mc:AlternateContent>
  <xr:revisionPtr revIDLastSave="0" documentId="13_ncr:1_{0987264A-925C-468A-A2BB-7C1E69CBBAA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List'!$A$1:$L$37</definedName>
    <definedName name="Vendor">#REF!</definedName>
    <definedName name="Vendors">#REF!</definedName>
  </definedNames>
  <calcPr calcId="191029"/>
  <pivotCaches>
    <pivotCache cacheId="0" r:id="rId7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<sst xmlns="http://schemas.openxmlformats.org/spreadsheetml/2006/main" count="456" uniqueCount="257">
  <si>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</si>
  <si>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</si>
  <si>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</si>
  <si>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</si>
  <si>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</si>
  <si>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</si>
  <si>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</si>
  <si>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</si>
  <si>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</si>
  <si>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</si>
  <si>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</si>
  <si>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</si>
  <si>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</si>
  <si>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</si>
  <si>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</si>
  <si>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</si>
  <si>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</si>
  <si>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</si>
  <si>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</si>
  <si>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</si>
  <si>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</si>
  <si>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</si>
  <si>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</si>
  <si>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</si>
  <si>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</si>
  <si>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</si>
  <si>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</si>
  <si>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</si>
  <si>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</si>
  <si>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</si>
  <si>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</si>
  <si>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</si>
  <si>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</si>
  <si>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</si>
  <si>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</si>
  <si>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</si>
  <si>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</si>
  <si>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</si>
  <si>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</si>
  <si>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</si>
  <si>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</si>
  <si>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</si>
  <si>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</si>
  <si>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</si>
  <si>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</si>
  <si>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</si>
  <si>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</si>
  <si>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</si>
  <si>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</si>
  <si>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</si>
  <si>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</si>
  <si>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</si>
  <si>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</si>
  <si>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</si>
  <si>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</si>
  <si>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</si>
  <si>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</si>
  <si>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</si>
  <si>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</si>
  <si>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</si>
  <si>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</si>
  <si>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</si>
  <si>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</si>
  <si>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</si>
  <si>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</si>
  <si>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</si>
  <si>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</si>
  <si>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</si>
  <si>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</si>
  <si>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</si>
  <si>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</si>
  <si>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</si>
  <si>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</si>
  <si>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</si>
  <si>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</si>
  <si>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</si>
  <si>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</si>
  <si>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</si>
  <si>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</si>
  <si>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</si>
  <si>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</si>
  <si>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</si>
  <si>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</si>
  <si>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</si>
  <si>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</si>
  <si>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</si>
  <si>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</si>
  <si>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</si>
  <si>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</si>
  <si>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</si>
  <si>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</si>
  <si>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</si>
  <si>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</si>
  <si>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</si>
  <si>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</si>
  <si>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</si>
  <si>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</si>
  <si>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</si>
  <si>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</si>
  <si>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</si>
  <si>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</si>
  <si>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</si>
  <si>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</si>
  <si>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</si>
  <si>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</si>
  <si>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</si>
  <si>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</si>
  <si>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</si>
  <si>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</si>
  <si>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</si>
  <si>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</si>
  <si>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</si>
  <si>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</si>
  <si>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</si>
  <si>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</si>
  <si>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</si>
  <si>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</si>
  <si>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</si>
  <si>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</si>
  <si>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</si>
  <si>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</si>
  <si>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</si>
  <si>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</si>
  <si>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</si>
  <si>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</si>
  <si>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</si>
  <si>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</si>
  <si>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</si>
  <si>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</si>
  <si>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</si>
  <si>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</si>
  <si>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</si>
  <si>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</si>
  <si>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</si>
  <si>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</si>
  <si>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</si>
  <si>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</si>
  <si>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</si>
  <si>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</si>
  <si>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</si>
  <si>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</si>
  <si>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</si>
  <si>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</si>
  <si>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</si>
  <si>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</si>
  <si>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</si>
  <si>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</si>
  <si>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</si>
  <si>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</si>
  <si>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</si>
  <si>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</si>
  <si>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</si>
  <si>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</si>
  <si>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</si>
  <si>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</si>
  <si>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</si>
  <si>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</si>
  <si>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</si>
  <si>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</si>
  <si>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</si>
  <si>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</si>
  <si>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</si>
  <si>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</si>
  <si>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</si>
  <si>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</si>
  <si>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</si>
  <si>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</si>
  <si>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</si>
  <si>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</si>
  <si>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</si>
  <si>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</si>
  <si>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</si>
  <si>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</si>
  <si>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</si>
  <si>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</si>
  <si>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</si>
  <si>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</si>
  <si>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</si>
  <si>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</si>
  <si>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</si>
  <si>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</si>
  <si>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</si>
  <si>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</si>
  <si>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</si>
  <si>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</si>
  <si>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</si>
  <si>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</si>
  <si>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</si>
  <si>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</si>
  <si>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</si>
  <si>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</si>
  <si>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</si>
  <si>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</si>
  <si>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</si>
  <si>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</si>
  <si>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</si>
  <si>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</si>
  <si>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</si>
  <si>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</si>
  <si>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</si>
  <si>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</si>
  <si>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</si>
  <si>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</si>
  <si>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</si>
  <si>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</si>
  <si>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</si>
  <si>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</si>
  <si>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</si>
  <si>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</si>
  <si>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</si>
  <si>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</si>
  <si>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</si>
  <si>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</si>
  <si>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</si>
  <si>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</si>
  <si>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</si>
  <si>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</si>
  <si>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</si>
  <si>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</si>
  <si>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</si>
  <si>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</si>
  <si>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</si>
  <si>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</si>
  <si>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</si>
  <si>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</si>
  <si>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</si>
  <si>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</si>
  <si>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</si>
  <si>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</si>
  <si>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</si>
  <si>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</si>
  <si>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Printed Warranty Notice</t>
  </si>
  <si>
    <t>EBAG1</t>
  </si>
  <si>
    <t>Static Shielding Bag - Big</t>
  </si>
  <si>
    <t>SSZZ027</t>
  </si>
  <si>
    <t>LIT1</t>
  </si>
  <si>
    <t>LP-AM243; Circuit Board;</t>
  </si>
  <si>
    <t>PROC109</t>
  </si>
  <si>
    <t>LP-AM243</t>
  </si>
  <si>
    <t xml:space="preserve">Quick Start Guide </t>
  </si>
  <si>
    <t>LIT2</t>
  </si>
  <si>
    <t>LIT3</t>
  </si>
  <si>
    <t>Evaluation kit user guide (Flyer)</t>
  </si>
  <si>
    <t>SZZC019i</t>
  </si>
  <si>
    <t>S-3421</t>
  </si>
  <si>
    <t>3021091-01M</t>
  </si>
  <si>
    <t>USB Type C cable</t>
  </si>
  <si>
    <t>Qualtek</t>
  </si>
  <si>
    <t>N/A</t>
  </si>
  <si>
    <t>2 fold</t>
  </si>
  <si>
    <t>1 fold</t>
  </si>
  <si>
    <t>CBL1</t>
  </si>
  <si>
    <t>CBL2</t>
  </si>
  <si>
    <t>CABLE USB-A TO MICRO USB-B 1M</t>
  </si>
  <si>
    <t>AK67421-1</t>
  </si>
  <si>
    <t>16/05/2023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</si>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</sst>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  <xf numFmtId="0" fontId="5" fillId="0" borderId="0"/>
  </cellStyleXfs>
  <cellXfs count="96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wrapText="1"/>
    </xf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3" fillId="0" borderId="16" xfId="0" applyFont="1" applyBorder="1"/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" xfId="0" applyBorder="1" applyAlignment="1">
      <alignment horizontal="left" vertical="top"/>
    </xf>
    <xf numFmtId="0" fontId="33" fillId="0" borderId="0" xfId="0" applyFont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top"/>
    </xf>
    <xf numFmtId="0" fontId="34" fillId="0" borderId="1" xfId="0" applyFont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35" fillId="0" borderId="1" xfId="0" applyFont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16" xfId="0" applyBorder="1" applyAlignment="1">
      <alignment wrapText="1"/>
    </xf>
    <xf numFmtId="0" fontId="34" fillId="0" borderId="16" xfId="0" applyFont="1" applyBorder="1"/>
    <xf numFmtId="0" fontId="0" fillId="37" borderId="1" xfId="0" applyFill="1" applyBorder="1" applyAlignment="1">
      <alignment horizontal="center"/>
    </xf>
    <xf numFmtId="0" fontId="0" fillId="37" borderId="0" xfId="0" applyFill="1" applyAlignment="1">
      <alignment horizontal="left"/>
    </xf>
    <xf numFmtId="0" fontId="34" fillId="0" borderId="16" xfId="0" applyFont="1" applyBorder="1" applyAlignment="1">
      <alignment horizontal="center"/>
    </xf>
    <xf numFmtId="0" fontId="34" fillId="37" borderId="16" xfId="0" applyFont="1" applyFill="1" applyBorder="1"/>
    <xf numFmtId="0" fontId="37" fillId="0" borderId="0" xfId="0" applyFont="1"/>
    <xf numFmtId="0" fontId="32" fillId="39" borderId="20" xfId="0" applyFont="1" applyFill="1" applyBorder="1" applyAlignment="1">
      <alignment horizontal="center"/>
    </xf>
    <xf numFmtId="0" fontId="38" fillId="39" borderId="20" xfId="0" applyFont="1" applyFill="1" applyBorder="1" applyAlignment="1">
      <alignment horizontal="center"/>
    </xf>
    <xf numFmtId="0" fontId="32" fillId="39" borderId="31" xfId="0" applyFont="1" applyFill="1" applyBorder="1" applyAlignment="1">
      <alignment horizontal="center"/>
    </xf>
    <xf numFmtId="0" fontId="38" fillId="39" borderId="31" xfId="0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2" xfId="45" xr:uid="{00000000-0005-0000-0000-000026000000}"/>
    <cellStyle name="Normal 2 3 2 2" xfId="44" xr:uid="{00000000-0005-0000-0000-000027000000}"/>
    <cellStyle name="Normal 3" xfId="43" xr:uid="{00000000-0005-0000-0000-000028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0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39"/>
  <sheetViews>
    <sheetView tabSelected="1" zoomScale="85" zoomScaleNormal="85" workbookViewId="0">
      <selection activeCell="H16" sqref="H16"/>
    </sheetView>
  </sheetViews>
  <sheetFormatPr defaultRowHeight="14.5" x14ac:dyDescent="0.35"/>
  <cols>
    <col min="1" max="1" width="9.453125" customWidth="1"/>
    <col min="2" max="2" width="13.81640625" customWidth="1"/>
    <col min="3" max="3" width="60.54296875" customWidth="1"/>
    <col min="4" max="4" width="17.54296875" bestFit="1" customWidth="1"/>
    <col min="5" max="5" width="25.81640625" bestFit="1" customWidth="1"/>
    <col min="6" max="6" width="8.81640625" customWidth="1"/>
    <col min="7" max="7" width="8.1796875" customWidth="1"/>
    <col min="8" max="8" width="8" customWidth="1"/>
    <col min="9" max="9" width="7.81640625" customWidth="1"/>
    <col min="10" max="10" width="15.453125" bestFit="1" customWidth="1"/>
    <col min="11" max="11" width="10.81640625" customWidth="1"/>
    <col min="12" max="12" width="12.1796875" customWidth="1"/>
    <col min="13" max="13" width="38.453125" customWidth="1"/>
    <col min="14" max="14" width="36.453125" customWidth="1"/>
  </cols>
  <sheetData>
    <row r="1" spans="1:12" ht="15.5" x14ac:dyDescent="0.35">
      <c r="C1" s="12" t="s">
        <v>115</v>
      </c>
    </row>
    <row r="2" spans="1:12" x14ac:dyDescent="0.35">
      <c r="B2" s="55" t="s">
        <v>9</v>
      </c>
      <c r="C2" t="s">
        <v>230</v>
      </c>
      <c r="D2" s="55" t="s">
        <v>7</v>
      </c>
      <c r="E2" s="47" t="s">
        <v>255</v>
      </c>
    </row>
    <row r="3" spans="1:12" x14ac:dyDescent="0.35">
      <c r="B3" s="55" t="s">
        <v>104</v>
      </c>
      <c r="C3" s="87"/>
      <c r="D3" s="55" t="s">
        <v>13</v>
      </c>
      <c r="E3" s="56" t="s">
        <v>256</v>
      </c>
    </row>
    <row r="4" spans="1:12" ht="15.5" x14ac:dyDescent="0.35">
      <c r="B4" s="57" t="s">
        <v>6</v>
      </c>
      <c r="C4" s="46" t="s">
        <v>238</v>
      </c>
    </row>
    <row r="5" spans="1:12" ht="15" thickBot="1" x14ac:dyDescent="0.4">
      <c r="F5" s="83" t="s">
        <v>219</v>
      </c>
      <c r="G5" s="83" t="s">
        <v>220</v>
      </c>
      <c r="H5" s="83" t="s">
        <v>220</v>
      </c>
      <c r="I5" s="83" t="s">
        <v>220</v>
      </c>
    </row>
    <row r="6" spans="1:12" ht="15" thickBot="1" x14ac:dyDescent="0.35">
      <c r="A6" s="49" t="s">
        <v>5</v>
      </c>
      <c r="B6" s="50" t="s">
        <v>4</v>
      </c>
      <c r="C6" s="51" t="s">
        <v>0</v>
      </c>
      <c r="D6" s="51" t="s">
        <v>11</v>
      </c>
      <c r="E6" s="50" t="s">
        <v>3</v>
      </c>
      <c r="F6" s="51" t="s">
        <v>221</v>
      </c>
      <c r="G6" s="51" t="s">
        <v>222</v>
      </c>
      <c r="H6" s="51" t="s">
        <v>223</v>
      </c>
      <c r="I6" s="51" t="s">
        <v>224</v>
      </c>
      <c r="J6" s="50" t="s">
        <v>97</v>
      </c>
      <c r="K6" s="53" t="s">
        <v>108</v>
      </c>
      <c r="L6" s="52" t="s">
        <v>10</v>
      </c>
    </row>
    <row r="7" spans="1:12" ht="14.4" x14ac:dyDescent="0.3">
      <c r="A7" s="54" t="s">
        <v>12</v>
      </c>
      <c r="B7" s="48">
        <v>1</v>
      </c>
      <c r="C7" s="16" t="s">
        <v>236</v>
      </c>
      <c r="D7" s="4" t="s">
        <v>237</v>
      </c>
      <c r="E7" s="17" t="s">
        <v>2</v>
      </c>
      <c r="F7" s="91">
        <v>80.3</v>
      </c>
      <c r="G7" s="92">
        <v>18.558</v>
      </c>
      <c r="H7" s="92">
        <v>6</v>
      </c>
      <c r="I7" s="92">
        <v>2.5</v>
      </c>
      <c r="J7" s="17" t="s">
        <v>196</v>
      </c>
      <c r="K7" s="17" t="s">
        <v>205</v>
      </c>
      <c r="L7" s="17"/>
    </row>
    <row r="8" spans="1:12" ht="14.4" x14ac:dyDescent="0.3">
      <c r="A8" s="13" t="s">
        <v>162</v>
      </c>
      <c r="B8" s="7">
        <v>1</v>
      </c>
      <c r="C8" s="16" t="s">
        <v>126</v>
      </c>
      <c r="D8" s="4" t="s">
        <v>132</v>
      </c>
      <c r="E8" s="16" t="s">
        <v>102</v>
      </c>
      <c r="F8" s="93">
        <v>132</v>
      </c>
      <c r="G8" s="93">
        <v>23.5</v>
      </c>
      <c r="H8" s="93">
        <v>14.5</v>
      </c>
      <c r="I8" s="93">
        <v>3</v>
      </c>
      <c r="J8" s="17" t="s">
        <v>163</v>
      </c>
      <c r="K8" s="4" t="s">
        <v>33</v>
      </c>
      <c r="L8" s="4"/>
    </row>
    <row r="9" spans="1:12" ht="14.4" x14ac:dyDescent="0.3">
      <c r="A9" s="54" t="s">
        <v>232</v>
      </c>
      <c r="B9" s="48">
        <v>1</v>
      </c>
      <c r="C9" s="84" t="s">
        <v>233</v>
      </c>
      <c r="D9" s="85" t="s">
        <v>244</v>
      </c>
      <c r="E9" s="17" t="s">
        <v>160</v>
      </c>
      <c r="F9" s="94">
        <v>3</v>
      </c>
      <c r="G9" s="94">
        <v>25</v>
      </c>
      <c r="H9" s="94">
        <v>10</v>
      </c>
      <c r="I9" s="88">
        <v>0.1</v>
      </c>
      <c r="J9" s="17" t="s">
        <v>199</v>
      </c>
      <c r="K9" s="17"/>
      <c r="L9" s="17"/>
    </row>
    <row r="10" spans="1:12" ht="14.4" x14ac:dyDescent="0.3">
      <c r="A10" s="13" t="s">
        <v>235</v>
      </c>
      <c r="B10" s="7">
        <v>1</v>
      </c>
      <c r="C10" s="68" t="s">
        <v>239</v>
      </c>
      <c r="D10" s="89"/>
      <c r="E10" s="17" t="s">
        <v>2</v>
      </c>
      <c r="F10" s="93">
        <v>5.2</v>
      </c>
      <c r="G10" s="93">
        <v>21.5</v>
      </c>
      <c r="H10" s="93">
        <v>14</v>
      </c>
      <c r="I10" s="86"/>
      <c r="J10" s="17" t="s">
        <v>164</v>
      </c>
      <c r="K10" s="4" t="s">
        <v>164</v>
      </c>
      <c r="L10" s="4"/>
    </row>
    <row r="11" spans="1:12" ht="14.4" x14ac:dyDescent="0.3">
      <c r="A11" s="13" t="s">
        <v>240</v>
      </c>
      <c r="B11" s="7">
        <v>1</v>
      </c>
      <c r="C11" s="4" t="s">
        <v>231</v>
      </c>
      <c r="D11" s="85" t="s">
        <v>234</v>
      </c>
      <c r="E11" s="17" t="s">
        <v>2</v>
      </c>
      <c r="F11" s="93">
        <v>3.3</v>
      </c>
      <c r="G11" s="93">
        <v>27</v>
      </c>
      <c r="H11" s="93">
        <v>16</v>
      </c>
      <c r="I11" s="7">
        <v>0.02</v>
      </c>
      <c r="J11" s="17" t="s">
        <v>164</v>
      </c>
      <c r="K11" s="4" t="s">
        <v>164</v>
      </c>
      <c r="L11" s="4" t="s">
        <v>249</v>
      </c>
    </row>
    <row r="12" spans="1:12" ht="14.4" x14ac:dyDescent="0.3">
      <c r="A12" s="13" t="s">
        <v>241</v>
      </c>
      <c r="B12" s="7">
        <v>1</v>
      </c>
      <c r="C12" s="4" t="s">
        <v>242</v>
      </c>
      <c r="D12" s="4" t="s">
        <v>243</v>
      </c>
      <c r="E12" s="17" t="s">
        <v>2</v>
      </c>
      <c r="F12" s="93">
        <v>5</v>
      </c>
      <c r="G12" s="93">
        <v>21.5</v>
      </c>
      <c r="H12" s="93">
        <v>14</v>
      </c>
      <c r="I12" s="7">
        <v>0.02</v>
      </c>
      <c r="J12" s="17" t="s">
        <v>164</v>
      </c>
      <c r="K12" s="4" t="s">
        <v>164</v>
      </c>
      <c r="L12" s="4" t="s">
        <v>250</v>
      </c>
    </row>
    <row r="13" spans="1:12" ht="14.4" x14ac:dyDescent="0.3">
      <c r="A13" s="13" t="s">
        <v>251</v>
      </c>
      <c r="B13" s="7">
        <v>1</v>
      </c>
      <c r="C13" s="4" t="s">
        <v>246</v>
      </c>
      <c r="D13" s="90" t="s">
        <v>245</v>
      </c>
      <c r="E13" s="4" t="s">
        <v>247</v>
      </c>
      <c r="F13" s="93">
        <v>31</v>
      </c>
      <c r="G13" s="93">
        <v>100</v>
      </c>
      <c r="H13" s="95">
        <v>14.5</v>
      </c>
      <c r="I13" s="88">
        <v>1.5</v>
      </c>
      <c r="J13" s="4" t="s">
        <v>196</v>
      </c>
      <c r="K13" s="4" t="s">
        <v>248</v>
      </c>
      <c r="L13" s="4"/>
    </row>
    <row r="14" spans="1:12" ht="14.4" x14ac:dyDescent="0.3">
      <c r="A14" s="13" t="s">
        <v>252</v>
      </c>
      <c r="B14" s="48">
        <v>1</v>
      </c>
      <c r="C14" s="17" t="s">
        <v>253</v>
      </c>
      <c r="D14" s="17" t="s">
        <v>254</v>
      </c>
      <c r="E14" s="17" t="s">
        <v>247</v>
      </c>
      <c r="F14" s="95">
        <v>31</v>
      </c>
      <c r="G14" s="95">
        <v>100</v>
      </c>
      <c r="H14" s="95">
        <v>14.5</v>
      </c>
      <c r="I14" s="88">
        <v>1.5</v>
      </c>
      <c r="J14" s="17" t="s">
        <v>196</v>
      </c>
      <c r="K14" s="4" t="s">
        <v>248</v>
      </c>
      <c r="L14" s="17"/>
    </row>
    <row r="15" spans="1:12" x14ac:dyDescent="0.35">
      <c r="A15" s="13"/>
      <c r="B15" s="7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x14ac:dyDescent="0.35">
      <c r="A16" s="13"/>
      <c r="B16" s="7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x14ac:dyDescent="0.35">
      <c r="A17" s="13"/>
      <c r="B17" s="7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x14ac:dyDescent="0.35">
      <c r="A18" s="13"/>
      <c r="B18" s="7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x14ac:dyDescent="0.35">
      <c r="A19" s="13"/>
      <c r="B19" s="7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35">
      <c r="A20" s="13"/>
      <c r="B20" s="7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x14ac:dyDescent="0.35">
      <c r="A21" s="13"/>
      <c r="B21" s="7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x14ac:dyDescent="0.35">
      <c r="A22" s="13"/>
      <c r="B22" s="7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x14ac:dyDescent="0.35">
      <c r="A23" s="13"/>
      <c r="B23" s="7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x14ac:dyDescent="0.35">
      <c r="A24" s="13"/>
      <c r="B24" s="7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x14ac:dyDescent="0.35">
      <c r="A25" s="13"/>
      <c r="B25" s="7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35">
      <c r="A26" s="13"/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</row>
    <row r="30" spans="1:12" x14ac:dyDescent="0.35">
      <c r="C30" s="28" t="s">
        <v>8</v>
      </c>
      <c r="D30" s="32"/>
      <c r="E30" s="32"/>
    </row>
    <row r="31" spans="1:12" ht="23" x14ac:dyDescent="0.35">
      <c r="C31" s="30" t="s">
        <v>100</v>
      </c>
      <c r="D31" s="11"/>
      <c r="E31" s="11"/>
    </row>
    <row r="32" spans="1:12" ht="23" x14ac:dyDescent="0.35">
      <c r="B32" s="1"/>
      <c r="C32" s="30" t="s">
        <v>114</v>
      </c>
      <c r="D32" s="11"/>
      <c r="E32" s="11"/>
    </row>
    <row r="33" spans="3:5" ht="34.5" x14ac:dyDescent="0.35">
      <c r="C33" s="30" t="s">
        <v>101</v>
      </c>
      <c r="D33" s="11"/>
      <c r="E33" s="11"/>
    </row>
    <row r="34" spans="3:5" x14ac:dyDescent="0.35">
      <c r="C34" s="30" t="s">
        <v>1</v>
      </c>
      <c r="D34" s="11"/>
      <c r="E34" s="11"/>
    </row>
    <row r="35" spans="3:5" ht="34.5" x14ac:dyDescent="0.35">
      <c r="C35" s="30" t="s">
        <v>99</v>
      </c>
      <c r="D35" s="11"/>
      <c r="E35" s="11"/>
    </row>
    <row r="36" spans="3:5" ht="24.5" x14ac:dyDescent="0.35">
      <c r="C36" s="31" t="s">
        <v>105</v>
      </c>
    </row>
    <row r="37" spans="3:5" ht="23" x14ac:dyDescent="0.35">
      <c r="C37" s="30" t="s">
        <v>106</v>
      </c>
    </row>
    <row r="38" spans="3:5" ht="23" x14ac:dyDescent="0.35">
      <c r="C38" s="30" t="s">
        <v>107</v>
      </c>
    </row>
    <row r="39" spans="3:5" x14ac:dyDescent="0.35">
      <c r="C39" s="30" t="s">
        <v>113</v>
      </c>
    </row>
  </sheetData>
  <phoneticPr fontId="36" type="noConversion"/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workbookViewId="0">
      <pane ySplit="1" topLeftCell="A2" activePane="bottomLeft" state="frozen"/>
      <selection pane="bottomLeft" activeCell="C17" sqref="C17"/>
    </sheetView>
  </sheetViews>
  <sheetFormatPr defaultRowHeight="14.5" x14ac:dyDescent="0.35"/>
  <cols>
    <col min="1" max="1" width="19.54296875" customWidth="1"/>
    <col min="2" max="3" width="26.453125" style="2" customWidth="1"/>
    <col min="4" max="4" width="49.81640625" customWidth="1"/>
  </cols>
  <sheetData>
    <row r="1" spans="1:7" x14ac:dyDescent="0.35">
      <c r="A1" s="13" t="s">
        <v>45</v>
      </c>
      <c r="B1" s="33" t="s">
        <v>14</v>
      </c>
      <c r="C1" s="33" t="s">
        <v>97</v>
      </c>
      <c r="D1" s="29" t="s">
        <v>10</v>
      </c>
    </row>
    <row r="2" spans="1:7" x14ac:dyDescent="0.35">
      <c r="A2" s="4" t="s">
        <v>59</v>
      </c>
      <c r="B2" s="16" t="s">
        <v>25</v>
      </c>
      <c r="C2" s="16" t="s">
        <v>196</v>
      </c>
      <c r="D2" s="4"/>
    </row>
    <row r="3" spans="1:7" x14ac:dyDescent="0.35">
      <c r="A3" s="4" t="s">
        <v>83</v>
      </c>
      <c r="B3" s="16" t="s">
        <v>204</v>
      </c>
      <c r="C3" s="16" t="s">
        <v>199</v>
      </c>
      <c r="D3" s="4"/>
    </row>
    <row r="4" spans="1:7" x14ac:dyDescent="0.35">
      <c r="A4" s="4" t="s">
        <v>49</v>
      </c>
      <c r="B4" s="16" t="s">
        <v>40</v>
      </c>
      <c r="C4" s="16" t="s">
        <v>196</v>
      </c>
      <c r="D4" s="4"/>
    </row>
    <row r="5" spans="1:7" x14ac:dyDescent="0.35">
      <c r="A5" s="4" t="s">
        <v>81</v>
      </c>
      <c r="B5" s="16" t="s">
        <v>33</v>
      </c>
      <c r="C5" s="16" t="s">
        <v>163</v>
      </c>
      <c r="D5" s="4"/>
      <c r="G5" s="5"/>
    </row>
    <row r="6" spans="1:7" x14ac:dyDescent="0.35">
      <c r="A6" s="4" t="s">
        <v>55</v>
      </c>
      <c r="B6" s="16" t="s">
        <v>34</v>
      </c>
      <c r="C6" s="16" t="s">
        <v>199</v>
      </c>
      <c r="D6" s="4"/>
      <c r="G6" s="5"/>
    </row>
    <row r="7" spans="1:7" x14ac:dyDescent="0.35">
      <c r="A7" s="4" t="s">
        <v>52</v>
      </c>
      <c r="B7" s="16" t="s">
        <v>28</v>
      </c>
      <c r="C7" s="16" t="s">
        <v>199</v>
      </c>
      <c r="D7" s="4"/>
      <c r="G7" s="5"/>
    </row>
    <row r="8" spans="1:7" x14ac:dyDescent="0.35">
      <c r="A8" s="4" t="s">
        <v>52</v>
      </c>
      <c r="B8" s="16" t="s">
        <v>37</v>
      </c>
      <c r="C8" s="16" t="s">
        <v>199</v>
      </c>
      <c r="D8" s="4"/>
      <c r="G8" s="5"/>
    </row>
    <row r="9" spans="1:7" x14ac:dyDescent="0.35">
      <c r="A9" s="4" t="s">
        <v>52</v>
      </c>
      <c r="B9" s="16" t="s">
        <v>91</v>
      </c>
      <c r="C9" s="16" t="s">
        <v>199</v>
      </c>
      <c r="D9" s="4"/>
      <c r="G9" s="5"/>
    </row>
    <row r="10" spans="1:7" x14ac:dyDescent="0.35">
      <c r="A10" s="4" t="s">
        <v>75</v>
      </c>
      <c r="B10" s="16" t="s">
        <v>74</v>
      </c>
      <c r="C10" s="16" t="s">
        <v>163</v>
      </c>
      <c r="D10" s="4"/>
      <c r="G10" s="5"/>
    </row>
    <row r="11" spans="1:7" x14ac:dyDescent="0.35">
      <c r="A11" s="4" t="s">
        <v>65</v>
      </c>
      <c r="B11" s="16" t="s">
        <v>16</v>
      </c>
      <c r="C11" s="16" t="s">
        <v>196</v>
      </c>
      <c r="D11" s="4"/>
      <c r="G11" s="5"/>
    </row>
    <row r="12" spans="1:7" x14ac:dyDescent="0.35">
      <c r="A12" s="4" t="s">
        <v>61</v>
      </c>
      <c r="B12" s="16" t="s">
        <v>21</v>
      </c>
      <c r="C12" s="16" t="s">
        <v>199</v>
      </c>
      <c r="D12" s="4"/>
      <c r="G12" s="5"/>
    </row>
    <row r="13" spans="1:7" x14ac:dyDescent="0.35">
      <c r="A13" s="4" t="s">
        <v>80</v>
      </c>
      <c r="B13" s="16" t="s">
        <v>22</v>
      </c>
      <c r="C13" s="16" t="s">
        <v>199</v>
      </c>
      <c r="D13" s="4"/>
      <c r="G13" s="5"/>
    </row>
    <row r="14" spans="1:7" x14ac:dyDescent="0.35">
      <c r="A14" s="4" t="s">
        <v>72</v>
      </c>
      <c r="B14" s="16" t="s">
        <v>23</v>
      </c>
      <c r="C14" s="16" t="s">
        <v>198</v>
      </c>
      <c r="D14" s="4"/>
      <c r="G14" s="5"/>
    </row>
    <row r="15" spans="1:7" x14ac:dyDescent="0.35">
      <c r="A15" s="4" t="s">
        <v>84</v>
      </c>
      <c r="B15" s="16" t="s">
        <v>18</v>
      </c>
      <c r="C15" s="16" t="s">
        <v>196</v>
      </c>
      <c r="D15" s="4"/>
      <c r="G15" s="5"/>
    </row>
    <row r="16" spans="1:7" x14ac:dyDescent="0.35">
      <c r="A16" s="4" t="s">
        <v>77</v>
      </c>
      <c r="B16" s="16" t="s">
        <v>44</v>
      </c>
      <c r="C16" s="16" t="s">
        <v>196</v>
      </c>
      <c r="D16" s="4"/>
      <c r="G16" s="5"/>
    </row>
    <row r="17" spans="1:7" x14ac:dyDescent="0.35">
      <c r="A17" s="4" t="s">
        <v>69</v>
      </c>
      <c r="B17" s="16" t="s">
        <v>205</v>
      </c>
      <c r="C17" s="16" t="s">
        <v>199</v>
      </c>
      <c r="D17" s="4"/>
      <c r="G17" s="5"/>
    </row>
    <row r="18" spans="1:7" x14ac:dyDescent="0.35">
      <c r="A18" s="4" t="s">
        <v>64</v>
      </c>
      <c r="B18" s="16" t="s">
        <v>15</v>
      </c>
      <c r="C18" s="16" t="s">
        <v>196</v>
      </c>
      <c r="D18" s="4"/>
      <c r="G18" s="5"/>
    </row>
    <row r="19" spans="1:7" x14ac:dyDescent="0.35">
      <c r="A19" s="4" t="s">
        <v>95</v>
      </c>
      <c r="B19" s="16" t="s">
        <v>96</v>
      </c>
      <c r="C19" s="16" t="s">
        <v>198</v>
      </c>
      <c r="D19" s="4"/>
      <c r="G19" s="5"/>
    </row>
    <row r="20" spans="1:7" x14ac:dyDescent="0.35">
      <c r="A20" s="4" t="s">
        <v>94</v>
      </c>
      <c r="B20" s="16" t="s">
        <v>93</v>
      </c>
      <c r="C20" s="16" t="s">
        <v>199</v>
      </c>
      <c r="D20" s="4"/>
      <c r="G20" s="5"/>
    </row>
    <row r="21" spans="1:7" x14ac:dyDescent="0.35">
      <c r="A21" s="4" t="s">
        <v>47</v>
      </c>
      <c r="B21" s="16" t="s">
        <v>42</v>
      </c>
      <c r="C21" s="16" t="s">
        <v>196</v>
      </c>
      <c r="D21" s="4"/>
      <c r="G21" s="5"/>
    </row>
    <row r="22" spans="1:7" x14ac:dyDescent="0.35">
      <c r="A22" s="4" t="s">
        <v>47</v>
      </c>
      <c r="B22" s="16" t="s">
        <v>43</v>
      </c>
      <c r="C22" s="16" t="s">
        <v>196</v>
      </c>
      <c r="D22" s="4"/>
      <c r="G22" s="5"/>
    </row>
    <row r="23" spans="1:7" x14ac:dyDescent="0.35">
      <c r="A23" s="4" t="s">
        <v>58</v>
      </c>
      <c r="B23" s="16" t="s">
        <v>26</v>
      </c>
      <c r="C23" s="16" t="s">
        <v>196</v>
      </c>
      <c r="D23" s="4"/>
      <c r="G23" s="5"/>
    </row>
    <row r="24" spans="1:7" x14ac:dyDescent="0.35">
      <c r="A24" s="4" t="s">
        <v>85</v>
      </c>
      <c r="B24" s="16" t="s">
        <v>86</v>
      </c>
      <c r="C24" s="16" t="s">
        <v>86</v>
      </c>
      <c r="D24" s="4"/>
      <c r="G24" s="5"/>
    </row>
    <row r="25" spans="1:7" ht="29" x14ac:dyDescent="0.35">
      <c r="A25" s="4" t="s">
        <v>85</v>
      </c>
      <c r="B25" s="16" t="s">
        <v>31</v>
      </c>
      <c r="C25" s="16" t="s">
        <v>86</v>
      </c>
      <c r="D25" s="4"/>
      <c r="G25" s="5"/>
    </row>
    <row r="26" spans="1:7" ht="29" x14ac:dyDescent="0.35">
      <c r="A26" s="4" t="s">
        <v>56</v>
      </c>
      <c r="B26" s="16" t="s">
        <v>29</v>
      </c>
      <c r="C26" s="16" t="s">
        <v>198</v>
      </c>
      <c r="D26" s="4"/>
      <c r="G26" s="5"/>
    </row>
    <row r="27" spans="1:7" ht="29" x14ac:dyDescent="0.35">
      <c r="A27" s="4" t="s">
        <v>56</v>
      </c>
      <c r="B27" s="16" t="s">
        <v>30</v>
      </c>
      <c r="C27" s="16" t="s">
        <v>198</v>
      </c>
      <c r="D27" s="4"/>
      <c r="G27" s="5"/>
    </row>
    <row r="28" spans="1:7" x14ac:dyDescent="0.35">
      <c r="A28" s="4" t="s">
        <v>56</v>
      </c>
      <c r="B28" s="16" t="s">
        <v>32</v>
      </c>
      <c r="C28" s="16" t="s">
        <v>198</v>
      </c>
      <c r="D28" s="4"/>
      <c r="G28" s="5"/>
    </row>
    <row r="29" spans="1:7" x14ac:dyDescent="0.35">
      <c r="A29" s="4" t="s">
        <v>51</v>
      </c>
      <c r="B29" s="16" t="s">
        <v>38</v>
      </c>
      <c r="C29" s="16" t="s">
        <v>196</v>
      </c>
      <c r="D29" s="4"/>
    </row>
    <row r="30" spans="1:7" x14ac:dyDescent="0.35">
      <c r="A30" s="4" t="s">
        <v>70</v>
      </c>
      <c r="B30" s="16" t="s">
        <v>20</v>
      </c>
      <c r="C30" s="16" t="s">
        <v>196</v>
      </c>
      <c r="D30" s="4"/>
    </row>
    <row r="31" spans="1:7" x14ac:dyDescent="0.35">
      <c r="A31" s="4" t="s">
        <v>60</v>
      </c>
      <c r="B31" s="16" t="s">
        <v>24</v>
      </c>
      <c r="C31" s="16" t="s">
        <v>206</v>
      </c>
      <c r="D31" s="4"/>
    </row>
    <row r="32" spans="1:7" x14ac:dyDescent="0.35">
      <c r="A32" s="4" t="s">
        <v>50</v>
      </c>
      <c r="B32" s="16" t="s">
        <v>39</v>
      </c>
      <c r="C32" s="16" t="s">
        <v>196</v>
      </c>
      <c r="D32" s="4"/>
    </row>
    <row r="33" spans="1:4" x14ac:dyDescent="0.35">
      <c r="A33" s="4" t="s">
        <v>62</v>
      </c>
      <c r="B33" s="16" t="s">
        <v>207</v>
      </c>
      <c r="C33" s="16" t="s">
        <v>199</v>
      </c>
      <c r="D33" s="4"/>
    </row>
    <row r="34" spans="1:4" x14ac:dyDescent="0.35">
      <c r="A34" s="4" t="s">
        <v>57</v>
      </c>
      <c r="B34" s="16" t="s">
        <v>46</v>
      </c>
      <c r="C34" s="16" t="s">
        <v>196</v>
      </c>
      <c r="D34" s="4" t="s">
        <v>73</v>
      </c>
    </row>
    <row r="35" spans="1:4" x14ac:dyDescent="0.35">
      <c r="A35" s="4" t="s">
        <v>66</v>
      </c>
      <c r="B35" s="16" t="s">
        <v>17</v>
      </c>
      <c r="C35" s="16" t="s">
        <v>196</v>
      </c>
      <c r="D35" s="4"/>
    </row>
    <row r="36" spans="1:4" x14ac:dyDescent="0.35">
      <c r="A36" s="4" t="s">
        <v>54</v>
      </c>
      <c r="B36" s="16" t="s">
        <v>35</v>
      </c>
      <c r="C36" s="16" t="s">
        <v>199</v>
      </c>
      <c r="D36" s="4"/>
    </row>
    <row r="37" spans="1:4" x14ac:dyDescent="0.35">
      <c r="A37" s="4" t="s">
        <v>53</v>
      </c>
      <c r="B37" s="16" t="s">
        <v>36</v>
      </c>
      <c r="C37" s="16" t="s">
        <v>197</v>
      </c>
      <c r="D37" s="4"/>
    </row>
    <row r="38" spans="1:4" x14ac:dyDescent="0.35">
      <c r="A38" s="4" t="s">
        <v>48</v>
      </c>
      <c r="B38" s="16" t="s">
        <v>41</v>
      </c>
      <c r="C38" s="16" t="s">
        <v>196</v>
      </c>
      <c r="D38" s="4"/>
    </row>
    <row r="39" spans="1:4" x14ac:dyDescent="0.35">
      <c r="A39" s="4" t="s">
        <v>87</v>
      </c>
      <c r="B39" s="16" t="s">
        <v>88</v>
      </c>
      <c r="C39" s="16" t="s">
        <v>196</v>
      </c>
      <c r="D39" s="4"/>
    </row>
    <row r="40" spans="1:4" x14ac:dyDescent="0.35">
      <c r="A40" s="4" t="s">
        <v>71</v>
      </c>
      <c r="B40" s="16" t="s">
        <v>27</v>
      </c>
      <c r="C40" s="16" t="s">
        <v>196</v>
      </c>
      <c r="D40" s="4"/>
    </row>
    <row r="41" spans="1:4" x14ac:dyDescent="0.35">
      <c r="A41" s="4" t="s">
        <v>67</v>
      </c>
      <c r="B41" s="16" t="s">
        <v>68</v>
      </c>
      <c r="C41" s="16" t="s">
        <v>196</v>
      </c>
      <c r="D41" s="4"/>
    </row>
    <row r="42" spans="1:4" x14ac:dyDescent="0.35">
      <c r="A42" s="4" t="s">
        <v>89</v>
      </c>
      <c r="B42" s="16" t="s">
        <v>90</v>
      </c>
      <c r="C42" s="16" t="s">
        <v>196</v>
      </c>
      <c r="D42" s="4"/>
    </row>
    <row r="43" spans="1:4" ht="29" x14ac:dyDescent="0.35">
      <c r="A43" s="4" t="s">
        <v>63</v>
      </c>
      <c r="B43" s="16" t="s">
        <v>19</v>
      </c>
      <c r="C43" s="16" t="s">
        <v>199</v>
      </c>
      <c r="D43" s="4"/>
    </row>
    <row r="44" spans="1:4" x14ac:dyDescent="0.35">
      <c r="A44" s="4" t="s">
        <v>78</v>
      </c>
      <c r="B44" s="16" t="s">
        <v>79</v>
      </c>
      <c r="C44" s="16" t="s">
        <v>206</v>
      </c>
      <c r="D44" s="4"/>
    </row>
    <row r="45" spans="1:4" ht="29" x14ac:dyDescent="0.35">
      <c r="A45" s="4" t="s">
        <v>82</v>
      </c>
      <c r="B45" s="16" t="s">
        <v>92</v>
      </c>
      <c r="C45" s="16" t="s">
        <v>196</v>
      </c>
      <c r="D45" s="4"/>
    </row>
  </sheetData>
  <autoFilter ref="A1:D45" xr:uid="{00000000-0009-0000-0000-000001000000}">
    <sortState xmlns:xlrd2="http://schemas.microsoft.com/office/spreadsheetml/2017/richdata2"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>
      <selection activeCell="D30" sqref="D30"/>
    </sheetView>
  </sheetViews>
  <sheetFormatPr defaultRowHeight="14.5" x14ac:dyDescent="0.35"/>
  <cols>
    <col min="1" max="1" width="17.453125" customWidth="1"/>
    <col min="2" max="2" width="69.453125" style="2" customWidth="1"/>
    <col min="3" max="3" width="16.1796875" customWidth="1"/>
    <col min="4" max="4" width="25.81640625" customWidth="1"/>
    <col min="5" max="8" width="8.1796875" customWidth="1"/>
    <col min="9" max="9" width="13.54296875" customWidth="1"/>
    <col min="10" max="10" width="10.54296875" customWidth="1"/>
    <col min="11" max="11" width="16.81640625" bestFit="1" customWidth="1"/>
    <col min="12" max="12" width="30.453125" customWidth="1"/>
    <col min="14" max="16" width="28.1796875" customWidth="1"/>
  </cols>
  <sheetData>
    <row r="1" spans="1:17" ht="15" thickBot="1" x14ac:dyDescent="0.4">
      <c r="A1" s="3" t="s">
        <v>76</v>
      </c>
      <c r="B1" s="6" t="s">
        <v>103</v>
      </c>
      <c r="C1" s="51" t="s">
        <v>11</v>
      </c>
      <c r="D1" s="50" t="s">
        <v>3</v>
      </c>
      <c r="E1" s="51" t="s">
        <v>109</v>
      </c>
      <c r="F1" s="51" t="s">
        <v>110</v>
      </c>
      <c r="G1" s="51" t="s">
        <v>111</v>
      </c>
      <c r="H1" s="51" t="s">
        <v>112</v>
      </c>
      <c r="I1" s="50" t="s">
        <v>97</v>
      </c>
      <c r="J1" s="65" t="s">
        <v>108</v>
      </c>
      <c r="K1" s="66" t="s">
        <v>10</v>
      </c>
    </row>
    <row r="2" spans="1:17" x14ac:dyDescent="0.35">
      <c r="A2" s="7"/>
      <c r="B2" s="67"/>
      <c r="C2" s="7"/>
      <c r="E2" s="4"/>
      <c r="F2" s="68"/>
      <c r="G2" s="68"/>
      <c r="H2" s="68"/>
      <c r="I2" s="17"/>
      <c r="J2" s="17"/>
      <c r="K2" s="68"/>
      <c r="L2" s="5"/>
      <c r="M2" s="5"/>
      <c r="N2" s="8"/>
      <c r="O2" s="9"/>
      <c r="P2" s="9"/>
      <c r="Q2" s="10"/>
    </row>
    <row r="3" spans="1:17" x14ac:dyDescent="0.35">
      <c r="A3" s="7"/>
      <c r="B3" s="67"/>
      <c r="C3" s="7"/>
      <c r="E3" s="4"/>
      <c r="F3" s="68"/>
      <c r="G3" s="68"/>
      <c r="H3" s="68"/>
      <c r="I3" s="17"/>
      <c r="J3" s="17"/>
      <c r="K3" s="68"/>
      <c r="L3" s="5"/>
      <c r="M3" s="5"/>
      <c r="N3" s="8"/>
      <c r="O3" s="9"/>
      <c r="P3" s="9"/>
      <c r="Q3" s="10"/>
    </row>
    <row r="4" spans="1:17" x14ac:dyDescent="0.35">
      <c r="A4" s="7"/>
      <c r="B4" s="67"/>
      <c r="C4" s="7"/>
      <c r="E4" s="4"/>
      <c r="F4" s="68"/>
      <c r="G4" s="68"/>
      <c r="H4" s="4"/>
      <c r="I4" s="17"/>
      <c r="J4" s="17"/>
      <c r="K4" s="68"/>
      <c r="L4" s="5"/>
      <c r="M4" s="5"/>
      <c r="N4" s="8"/>
      <c r="O4" s="9"/>
      <c r="P4" s="9"/>
      <c r="Q4" s="10"/>
    </row>
    <row r="5" spans="1:17" x14ac:dyDescent="0.35">
      <c r="A5" s="7"/>
      <c r="B5" s="67"/>
      <c r="C5" s="7"/>
      <c r="D5" s="4"/>
      <c r="E5" s="4"/>
      <c r="F5" s="68"/>
      <c r="G5" s="68"/>
      <c r="H5" s="68"/>
      <c r="I5" s="17"/>
      <c r="J5" s="17"/>
      <c r="K5" s="68"/>
      <c r="L5" s="5"/>
      <c r="M5" s="5"/>
      <c r="N5" s="8"/>
      <c r="O5" s="9"/>
      <c r="P5" s="9"/>
      <c r="Q5" s="10"/>
    </row>
    <row r="6" spans="1:17" x14ac:dyDescent="0.35">
      <c r="A6" s="7"/>
      <c r="B6" s="67"/>
      <c r="C6" s="7"/>
      <c r="D6" s="4"/>
      <c r="E6" s="4"/>
      <c r="F6" s="68"/>
      <c r="G6" s="68"/>
      <c r="H6" s="4"/>
      <c r="I6" s="17"/>
      <c r="J6" s="17"/>
      <c r="K6" s="68"/>
      <c r="L6" s="5"/>
      <c r="M6" s="5"/>
      <c r="N6" s="8"/>
      <c r="O6" s="9"/>
      <c r="P6" s="9"/>
      <c r="Q6" s="10"/>
    </row>
    <row r="7" spans="1:17" x14ac:dyDescent="0.35">
      <c r="A7" s="7"/>
      <c r="B7" s="67"/>
      <c r="C7" s="7"/>
      <c r="E7" s="4"/>
      <c r="F7" s="68"/>
      <c r="G7" s="68"/>
      <c r="H7" s="68"/>
      <c r="I7" s="17"/>
      <c r="J7" s="17"/>
      <c r="K7" s="68"/>
      <c r="L7" s="5"/>
      <c r="M7" s="5"/>
      <c r="N7" s="8"/>
      <c r="O7" s="9"/>
      <c r="P7" s="9"/>
      <c r="Q7" s="10"/>
    </row>
    <row r="8" spans="1:17" x14ac:dyDescent="0.35">
      <c r="A8" s="7"/>
      <c r="B8" s="67"/>
      <c r="C8" s="7"/>
      <c r="D8" s="69"/>
      <c r="E8" s="4"/>
      <c r="F8" s="68"/>
      <c r="G8" s="68"/>
      <c r="H8" s="68"/>
      <c r="I8" s="17"/>
      <c r="J8" s="17"/>
      <c r="K8" s="4"/>
      <c r="L8" s="5"/>
      <c r="M8" s="5"/>
      <c r="N8" s="8"/>
      <c r="O8" s="9"/>
      <c r="P8" s="9"/>
      <c r="Q8" s="10"/>
    </row>
    <row r="9" spans="1:17" x14ac:dyDescent="0.35">
      <c r="A9" s="7"/>
      <c r="B9" s="67"/>
      <c r="C9" s="7"/>
      <c r="D9" s="4"/>
      <c r="E9" s="4"/>
      <c r="F9" s="68"/>
      <c r="G9" s="68"/>
      <c r="H9" s="68"/>
      <c r="I9" s="17"/>
      <c r="J9" s="17"/>
      <c r="K9" s="4"/>
      <c r="L9" s="5"/>
      <c r="M9" s="5"/>
      <c r="N9" s="8"/>
      <c r="O9" s="9"/>
      <c r="P9" s="9"/>
      <c r="Q9" s="10"/>
    </row>
    <row r="10" spans="1:17" x14ac:dyDescent="0.35">
      <c r="A10" s="7"/>
      <c r="B10" s="67"/>
      <c r="C10" s="7"/>
      <c r="D10" s="4"/>
      <c r="E10" s="4"/>
      <c r="F10" s="68"/>
      <c r="G10" s="68"/>
      <c r="H10" s="4"/>
      <c r="I10" s="17"/>
      <c r="J10" s="17"/>
      <c r="K10" s="4"/>
      <c r="L10" s="5"/>
      <c r="M10" s="5"/>
      <c r="N10" s="9"/>
      <c r="O10" s="9"/>
      <c r="P10" s="9"/>
      <c r="Q10" s="10"/>
    </row>
    <row r="11" spans="1:17" x14ac:dyDescent="0.35">
      <c r="A11" s="7"/>
      <c r="B11" s="67"/>
      <c r="C11" s="7"/>
      <c r="D11" s="4"/>
      <c r="E11" s="4"/>
      <c r="F11" s="68"/>
      <c r="G11" s="68"/>
      <c r="H11" s="4"/>
      <c r="I11" s="17"/>
      <c r="J11" s="17"/>
      <c r="K11" s="4"/>
      <c r="L11" s="5"/>
      <c r="M11" s="5"/>
      <c r="N11" s="8"/>
      <c r="O11" s="9"/>
      <c r="P11" s="9"/>
      <c r="Q11" s="10"/>
    </row>
    <row r="12" spans="1:17" x14ac:dyDescent="0.35">
      <c r="A12" s="7"/>
      <c r="B12" s="67"/>
      <c r="C12" s="7"/>
      <c r="D12" s="4"/>
      <c r="E12" s="4"/>
      <c r="F12" s="68"/>
      <c r="G12" s="68"/>
      <c r="H12" s="4"/>
      <c r="I12" s="17"/>
      <c r="J12" s="17"/>
      <c r="K12" s="4"/>
      <c r="L12" s="5"/>
      <c r="M12" s="5"/>
      <c r="N12" s="9"/>
      <c r="O12" s="9"/>
      <c r="P12" s="9"/>
      <c r="Q12" s="10"/>
    </row>
    <row r="13" spans="1:17" x14ac:dyDescent="0.35">
      <c r="A13" s="7"/>
      <c r="B13" s="67"/>
      <c r="C13" s="7"/>
      <c r="D13" s="4"/>
      <c r="E13" s="4"/>
      <c r="F13" s="68"/>
      <c r="G13" s="68"/>
      <c r="H13" s="68"/>
      <c r="I13" s="17"/>
      <c r="J13" s="17"/>
      <c r="K13" s="4"/>
      <c r="L13" s="5"/>
      <c r="M13" s="5"/>
      <c r="N13" s="8"/>
      <c r="O13" s="9"/>
      <c r="P13" s="9"/>
      <c r="Q13" s="10"/>
    </row>
    <row r="14" spans="1:17" x14ac:dyDescent="0.35">
      <c r="A14" s="7"/>
      <c r="B14" s="70"/>
      <c r="C14" s="7"/>
      <c r="D14" s="4"/>
      <c r="E14" s="4"/>
      <c r="F14" s="68"/>
      <c r="G14" s="68"/>
      <c r="H14" s="4"/>
      <c r="I14" s="17"/>
      <c r="J14" s="17"/>
      <c r="K14" s="4"/>
      <c r="L14" s="5"/>
      <c r="M14" s="5"/>
      <c r="N14" s="9"/>
      <c r="O14" s="9"/>
      <c r="P14" s="9"/>
      <c r="Q14" s="10"/>
    </row>
    <row r="15" spans="1:17" x14ac:dyDescent="0.35">
      <c r="A15" s="7"/>
      <c r="B15" s="67"/>
      <c r="C15" s="7"/>
      <c r="D15" s="4"/>
      <c r="E15" s="4"/>
      <c r="F15" s="68"/>
      <c r="G15" s="68"/>
      <c r="H15" s="4"/>
      <c r="I15" s="17"/>
      <c r="J15" s="17"/>
      <c r="K15" s="4"/>
      <c r="L15" s="5"/>
      <c r="M15" s="5"/>
      <c r="N15" s="9"/>
      <c r="O15" s="9"/>
      <c r="P15" s="9"/>
      <c r="Q15" s="10"/>
    </row>
    <row r="16" spans="1:17" x14ac:dyDescent="0.35">
      <c r="A16" s="7"/>
      <c r="B16" s="71"/>
      <c r="C16" s="7"/>
      <c r="D16" s="4"/>
      <c r="E16" s="4"/>
      <c r="F16" s="68"/>
      <c r="G16" s="68"/>
      <c r="H16" s="68"/>
      <c r="I16" s="17"/>
      <c r="J16" s="17"/>
      <c r="K16" s="4"/>
      <c r="L16" s="5"/>
      <c r="M16" s="5"/>
      <c r="N16" s="9"/>
      <c r="O16" s="9"/>
      <c r="P16" s="9"/>
      <c r="Q16" s="10"/>
    </row>
    <row r="17" spans="1:17" x14ac:dyDescent="0.35">
      <c r="A17" s="7"/>
      <c r="B17" s="72"/>
      <c r="C17" s="7"/>
      <c r="D17" s="4"/>
      <c r="E17" s="4"/>
      <c r="F17" s="68"/>
      <c r="G17" s="73"/>
      <c r="H17" s="73"/>
      <c r="I17" s="17"/>
      <c r="J17" s="17"/>
      <c r="K17" s="4"/>
      <c r="L17" s="5"/>
      <c r="M17" s="5"/>
      <c r="N17" s="8"/>
      <c r="O17" s="9"/>
      <c r="P17" s="9"/>
      <c r="Q17" s="10"/>
    </row>
    <row r="18" spans="1:17" x14ac:dyDescent="0.35">
      <c r="A18" s="7"/>
      <c r="B18" s="67"/>
      <c r="C18" s="7"/>
      <c r="D18" s="4"/>
      <c r="E18" s="4"/>
      <c r="F18" s="7"/>
      <c r="G18" s="81"/>
      <c r="H18" s="73"/>
      <c r="I18" s="17"/>
      <c r="J18" s="17"/>
      <c r="K18" s="4"/>
      <c r="L18" s="5"/>
      <c r="M18" s="5"/>
      <c r="N18" s="8"/>
      <c r="O18" s="9"/>
      <c r="P18" s="9"/>
      <c r="Q18" s="10"/>
    </row>
    <row r="19" spans="1:17" ht="15" thickBot="1" x14ac:dyDescent="0.4">
      <c r="A19" s="7"/>
      <c r="B19" s="74"/>
      <c r="C19" s="75"/>
      <c r="D19" s="4"/>
      <c r="E19" s="76"/>
      <c r="F19" s="75"/>
      <c r="G19" s="75"/>
      <c r="H19" s="76"/>
      <c r="I19" s="17"/>
      <c r="J19" s="17"/>
      <c r="K19" s="77"/>
      <c r="L19" s="5"/>
      <c r="M19" s="5"/>
      <c r="N19" s="8"/>
      <c r="O19" s="9"/>
      <c r="P19" s="9"/>
      <c r="Q19" s="10"/>
    </row>
    <row r="20" spans="1:17" x14ac:dyDescent="0.35">
      <c r="A20" s="7"/>
      <c r="B20" s="15"/>
      <c r="C20" s="7"/>
      <c r="D20" s="4"/>
      <c r="E20" s="4"/>
      <c r="F20" s="7"/>
      <c r="G20" s="7"/>
      <c r="H20" s="68"/>
      <c r="I20" s="17"/>
      <c r="J20" s="17"/>
      <c r="K20" s="4"/>
      <c r="L20" s="5"/>
      <c r="M20" s="5"/>
      <c r="N20" s="8"/>
      <c r="O20" s="9"/>
      <c r="P20" s="9"/>
      <c r="Q20" s="10"/>
    </row>
    <row r="21" spans="1:17" x14ac:dyDescent="0.35">
      <c r="A21" s="7"/>
      <c r="B21" s="15"/>
      <c r="C21" s="78"/>
      <c r="D21" s="4"/>
      <c r="E21" s="4"/>
      <c r="F21" s="7"/>
      <c r="G21" s="7"/>
      <c r="H21" s="68"/>
      <c r="I21" s="17"/>
      <c r="J21" s="17"/>
      <c r="K21" s="63"/>
      <c r="L21" s="5"/>
      <c r="M21" s="5"/>
      <c r="N21" s="9"/>
      <c r="O21" s="9"/>
      <c r="P21" s="9"/>
      <c r="Q21" s="10"/>
    </row>
    <row r="22" spans="1:17" x14ac:dyDescent="0.35">
      <c r="A22" s="7"/>
      <c r="B22" s="4"/>
      <c r="C22" s="78"/>
      <c r="D22" s="4"/>
      <c r="E22" s="4"/>
      <c r="F22" s="7"/>
      <c r="G22" s="7"/>
      <c r="H22" s="4"/>
      <c r="I22" s="4"/>
      <c r="J22" s="4"/>
      <c r="K22" s="68"/>
      <c r="L22" s="5"/>
      <c r="M22" s="5"/>
      <c r="N22" s="9"/>
      <c r="O22" s="9"/>
      <c r="P22" s="9"/>
      <c r="Q22" s="10"/>
    </row>
    <row r="23" spans="1:17" x14ac:dyDescent="0.35">
      <c r="A23" s="7"/>
      <c r="B23" s="4"/>
      <c r="C23" s="78"/>
      <c r="D23" s="4"/>
      <c r="E23" s="17"/>
      <c r="F23" s="48"/>
      <c r="G23" s="48"/>
      <c r="H23" s="17"/>
      <c r="I23" s="4"/>
      <c r="J23" s="4"/>
      <c r="K23" s="68"/>
      <c r="L23" s="5"/>
      <c r="M23" s="5"/>
      <c r="N23" s="9"/>
      <c r="O23" s="9"/>
      <c r="P23" s="9"/>
      <c r="Q23" s="10"/>
    </row>
    <row r="24" spans="1:17" x14ac:dyDescent="0.35">
      <c r="A24" s="7"/>
      <c r="B24" s="79"/>
      <c r="C24" s="7"/>
      <c r="D24" s="4"/>
      <c r="E24" s="19"/>
      <c r="F24" s="7"/>
      <c r="G24" s="7"/>
      <c r="H24" s="4"/>
      <c r="I24" s="4"/>
      <c r="J24" s="4"/>
      <c r="K24" s="68"/>
      <c r="L24" s="5"/>
      <c r="M24" s="5"/>
      <c r="N24" s="9"/>
      <c r="O24" s="9"/>
      <c r="P24" s="9"/>
      <c r="Q24" s="10"/>
    </row>
    <row r="25" spans="1:17" x14ac:dyDescent="0.35">
      <c r="A25" s="7"/>
      <c r="B25" s="4"/>
      <c r="C25" s="7"/>
      <c r="D25" s="4"/>
      <c r="E25" s="4"/>
      <c r="F25" s="7"/>
      <c r="G25" s="7"/>
      <c r="H25" s="4"/>
      <c r="I25" s="4"/>
      <c r="J25" s="4"/>
      <c r="K25" s="4"/>
    </row>
    <row r="26" spans="1:17" x14ac:dyDescent="0.35">
      <c r="A26" s="80"/>
      <c r="B26" s="82"/>
      <c r="C26" s="7"/>
      <c r="D26" s="4"/>
      <c r="E26" s="4"/>
      <c r="F26" s="7"/>
      <c r="G26" s="7"/>
      <c r="H26" s="4"/>
      <c r="I26" s="4"/>
      <c r="J26" s="4"/>
      <c r="K26" s="4"/>
    </row>
    <row r="27" spans="1:17" x14ac:dyDescent="0.35">
      <c r="A27" s="7"/>
      <c r="B27" s="16"/>
      <c r="C27" s="7"/>
      <c r="D27" s="4"/>
      <c r="E27" s="4"/>
      <c r="F27" s="4"/>
      <c r="G27" s="4"/>
      <c r="H27" s="4"/>
      <c r="I27" s="4"/>
      <c r="J27" s="4"/>
      <c r="K27" s="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zoomScale="85" zoomScaleNormal="85" workbookViewId="0">
      <selection activeCell="D7" sqref="D7:G7"/>
    </sheetView>
  </sheetViews>
  <sheetFormatPr defaultRowHeight="14.5" x14ac:dyDescent="0.35"/>
  <cols>
    <col min="1" max="1" width="15" bestFit="1" customWidth="1"/>
    <col min="11" max="11" width="15.81640625" bestFit="1" customWidth="1"/>
  </cols>
  <sheetData>
    <row r="1" spans="1:11" ht="73" thickBot="1" x14ac:dyDescent="0.4">
      <c r="A1" s="20" t="s">
        <v>118</v>
      </c>
      <c r="B1" s="22" t="s">
        <v>119</v>
      </c>
      <c r="C1" s="20" t="s">
        <v>120</v>
      </c>
      <c r="D1" s="22" t="s">
        <v>121</v>
      </c>
      <c r="E1" s="22" t="s">
        <v>122</v>
      </c>
      <c r="F1" s="22" t="s">
        <v>218</v>
      </c>
      <c r="G1" s="22" t="s">
        <v>123</v>
      </c>
      <c r="H1" s="20"/>
      <c r="I1" s="25" t="s">
        <v>124</v>
      </c>
      <c r="J1" s="26"/>
      <c r="K1" s="26" t="s">
        <v>125</v>
      </c>
    </row>
    <row r="2" spans="1:11" x14ac:dyDescent="0.35">
      <c r="A2" s="17" t="s">
        <v>126</v>
      </c>
      <c r="B2" s="21" t="s">
        <v>117</v>
      </c>
      <c r="C2" s="17" t="s">
        <v>102</v>
      </c>
      <c r="D2" s="17">
        <v>102</v>
      </c>
      <c r="E2" s="23">
        <v>26</v>
      </c>
      <c r="F2" s="17">
        <v>18</v>
      </c>
      <c r="G2" s="17">
        <v>5.5</v>
      </c>
      <c r="H2" s="17"/>
      <c r="I2" s="14"/>
      <c r="J2" s="4"/>
      <c r="K2" s="4"/>
    </row>
    <row r="3" spans="1:11" x14ac:dyDescent="0.35">
      <c r="A3" s="4" t="s">
        <v>126</v>
      </c>
      <c r="B3" s="18" t="s">
        <v>127</v>
      </c>
      <c r="C3" s="4" t="s">
        <v>102</v>
      </c>
      <c r="D3" s="4">
        <v>181.4</v>
      </c>
      <c r="E3" s="19">
        <v>32.5</v>
      </c>
      <c r="F3" s="4">
        <v>24</v>
      </c>
      <c r="G3" s="4">
        <v>5.5</v>
      </c>
      <c r="H3" s="4"/>
      <c r="I3" s="15"/>
      <c r="J3" s="4"/>
      <c r="K3" s="4"/>
    </row>
    <row r="4" spans="1:11" x14ac:dyDescent="0.35">
      <c r="A4" s="4" t="s">
        <v>126</v>
      </c>
      <c r="B4" s="18" t="s">
        <v>128</v>
      </c>
      <c r="C4" s="4" t="s">
        <v>102</v>
      </c>
      <c r="D4" s="4">
        <v>226.8</v>
      </c>
      <c r="E4" s="19">
        <v>35.5</v>
      </c>
      <c r="F4" s="4">
        <v>24</v>
      </c>
      <c r="G4" s="4">
        <v>10.199999999999999</v>
      </c>
      <c r="H4" s="4"/>
      <c r="I4" s="15"/>
      <c r="J4" s="4"/>
      <c r="K4" s="4"/>
    </row>
    <row r="5" spans="1:11" x14ac:dyDescent="0.35">
      <c r="A5" s="4" t="s">
        <v>126</v>
      </c>
      <c r="B5" s="18" t="s">
        <v>129</v>
      </c>
      <c r="C5" s="4" t="s">
        <v>130</v>
      </c>
      <c r="D5" s="4">
        <v>226.8</v>
      </c>
      <c r="E5" s="19">
        <v>22.5</v>
      </c>
      <c r="F5" s="4">
        <v>31</v>
      </c>
      <c r="G5" s="4">
        <v>3.2</v>
      </c>
      <c r="H5" s="4"/>
      <c r="I5" s="15"/>
      <c r="J5" s="4"/>
      <c r="K5" s="4"/>
    </row>
    <row r="6" spans="1:11" x14ac:dyDescent="0.35">
      <c r="A6" s="4" t="s">
        <v>126</v>
      </c>
      <c r="B6" s="18" t="s">
        <v>131</v>
      </c>
      <c r="C6" s="4" t="s">
        <v>130</v>
      </c>
      <c r="D6" s="4">
        <v>272</v>
      </c>
      <c r="E6" s="19">
        <v>30</v>
      </c>
      <c r="F6" s="4">
        <v>24</v>
      </c>
      <c r="G6" s="4">
        <v>5</v>
      </c>
      <c r="H6" s="4"/>
      <c r="I6" s="15"/>
      <c r="J6" s="4"/>
      <c r="K6" s="4"/>
    </row>
    <row r="7" spans="1:11" x14ac:dyDescent="0.35">
      <c r="A7" s="4" t="s">
        <v>126</v>
      </c>
      <c r="B7" s="18" t="s">
        <v>132</v>
      </c>
      <c r="C7" s="4" t="s">
        <v>102</v>
      </c>
      <c r="D7" s="4">
        <v>133.5</v>
      </c>
      <c r="E7" s="19">
        <v>23.8</v>
      </c>
      <c r="F7" s="4">
        <v>17</v>
      </c>
      <c r="G7" s="4">
        <v>7.6</v>
      </c>
      <c r="H7" s="4"/>
      <c r="I7" s="15"/>
      <c r="J7" s="4"/>
      <c r="K7" s="4"/>
    </row>
    <row r="8" spans="1:11" x14ac:dyDescent="0.35">
      <c r="A8" s="4" t="s">
        <v>126</v>
      </c>
      <c r="B8" s="18" t="s">
        <v>133</v>
      </c>
      <c r="C8" s="4" t="s">
        <v>102</v>
      </c>
      <c r="D8" s="4">
        <v>61.5</v>
      </c>
      <c r="E8" s="19">
        <v>22.9</v>
      </c>
      <c r="F8" s="4">
        <v>14</v>
      </c>
      <c r="G8" s="4">
        <v>2.9</v>
      </c>
      <c r="H8" s="4"/>
      <c r="I8" s="15" t="s">
        <v>134</v>
      </c>
      <c r="J8" s="4"/>
      <c r="K8" s="4"/>
    </row>
    <row r="9" spans="1:11" x14ac:dyDescent="0.35">
      <c r="A9" s="4" t="s">
        <v>126</v>
      </c>
      <c r="B9" s="18" t="s">
        <v>135</v>
      </c>
      <c r="C9" s="4" t="s">
        <v>102</v>
      </c>
      <c r="D9" s="4">
        <v>61.5</v>
      </c>
      <c r="E9" s="19">
        <v>22.9</v>
      </c>
      <c r="F9" s="4">
        <v>14</v>
      </c>
      <c r="G9" s="4">
        <v>2.9</v>
      </c>
      <c r="H9" s="4"/>
      <c r="I9" s="15" t="s">
        <v>136</v>
      </c>
      <c r="J9" s="4"/>
      <c r="K9" s="4"/>
    </row>
    <row r="10" spans="1:11" x14ac:dyDescent="0.35">
      <c r="A10" s="4" t="s">
        <v>126</v>
      </c>
      <c r="B10" s="18" t="s">
        <v>137</v>
      </c>
      <c r="C10" s="4" t="s">
        <v>102</v>
      </c>
      <c r="D10" s="4">
        <v>65.5</v>
      </c>
      <c r="E10" s="19">
        <v>14.6</v>
      </c>
      <c r="F10" s="4">
        <v>11.4</v>
      </c>
      <c r="G10" s="4">
        <v>2.9</v>
      </c>
      <c r="H10" s="4"/>
      <c r="I10" s="15" t="s">
        <v>134</v>
      </c>
      <c r="J10" s="4"/>
      <c r="K10" s="4"/>
    </row>
    <row r="11" spans="1:11" x14ac:dyDescent="0.35">
      <c r="A11" s="4" t="s">
        <v>126</v>
      </c>
      <c r="B11" s="18" t="s">
        <v>138</v>
      </c>
      <c r="C11" s="4" t="s">
        <v>102</v>
      </c>
      <c r="D11" s="4">
        <v>37.5</v>
      </c>
      <c r="E11" s="19">
        <v>14.6</v>
      </c>
      <c r="F11" s="4">
        <v>11.4</v>
      </c>
      <c r="G11" s="4">
        <v>2.9</v>
      </c>
      <c r="H11" s="4"/>
      <c r="I11" s="15"/>
      <c r="J11" s="4"/>
      <c r="K11" s="4"/>
    </row>
    <row r="12" spans="1:11" x14ac:dyDescent="0.35">
      <c r="A12" s="4" t="s">
        <v>126</v>
      </c>
      <c r="B12" s="18" t="s">
        <v>139</v>
      </c>
      <c r="C12" s="4" t="s">
        <v>102</v>
      </c>
      <c r="D12" s="4">
        <v>57</v>
      </c>
      <c r="E12" s="19">
        <v>14.6</v>
      </c>
      <c r="F12" s="4">
        <v>11.4</v>
      </c>
      <c r="G12" s="4">
        <v>5.0999999999999996</v>
      </c>
      <c r="H12" s="4"/>
      <c r="I12" s="15"/>
      <c r="J12" s="4"/>
      <c r="K12" s="4"/>
    </row>
    <row r="13" spans="1:11" x14ac:dyDescent="0.35">
      <c r="A13" s="4" t="s">
        <v>126</v>
      </c>
      <c r="B13" s="18" t="s">
        <v>140</v>
      </c>
      <c r="C13" s="4" t="s">
        <v>102</v>
      </c>
      <c r="D13" s="4">
        <v>544.20000000000005</v>
      </c>
      <c r="E13" s="19">
        <v>50.8</v>
      </c>
      <c r="F13" s="4">
        <v>29</v>
      </c>
      <c r="G13" s="4">
        <v>14</v>
      </c>
      <c r="H13" s="4"/>
      <c r="I13" s="15"/>
      <c r="J13" s="4"/>
      <c r="K13" s="4"/>
    </row>
    <row r="14" spans="1:11" x14ac:dyDescent="0.35">
      <c r="A14" s="4" t="s">
        <v>126</v>
      </c>
      <c r="B14" s="18" t="s">
        <v>141</v>
      </c>
      <c r="C14" s="4" t="s">
        <v>102</v>
      </c>
      <c r="D14" s="4">
        <v>907</v>
      </c>
      <c r="E14" s="19">
        <v>66</v>
      </c>
      <c r="F14" s="4">
        <v>45.7</v>
      </c>
      <c r="G14" s="4">
        <v>35.6</v>
      </c>
      <c r="H14" s="4"/>
      <c r="I14" s="15"/>
      <c r="J14" s="4"/>
      <c r="K14" s="4"/>
    </row>
    <row r="15" spans="1:11" x14ac:dyDescent="0.35">
      <c r="A15" s="4" t="s">
        <v>126</v>
      </c>
      <c r="B15" s="18" t="s">
        <v>142</v>
      </c>
      <c r="C15" s="4" t="s">
        <v>102</v>
      </c>
      <c r="D15" s="4">
        <v>102</v>
      </c>
      <c r="E15" s="19">
        <v>29.5</v>
      </c>
      <c r="F15" s="4">
        <v>19</v>
      </c>
      <c r="G15" s="4">
        <v>5.5</v>
      </c>
      <c r="H15" s="4"/>
      <c r="I15" s="15"/>
      <c r="J15" s="4"/>
      <c r="K15" s="4"/>
    </row>
    <row r="16" spans="1:11" ht="29" x14ac:dyDescent="0.35">
      <c r="A16" s="4" t="s">
        <v>126</v>
      </c>
      <c r="B16" s="4" t="s">
        <v>228</v>
      </c>
      <c r="C16" s="16" t="s">
        <v>229</v>
      </c>
      <c r="D16" s="4">
        <v>81</v>
      </c>
      <c r="E16" s="4">
        <v>20.32</v>
      </c>
      <c r="F16" s="4">
        <v>10.16</v>
      </c>
      <c r="G16" s="4">
        <v>5.08</v>
      </c>
      <c r="H16" s="4"/>
      <c r="I16" s="4"/>
      <c r="J16" s="4"/>
      <c r="K16" s="4"/>
    </row>
    <row r="18" spans="1:11" x14ac:dyDescent="0.35">
      <c r="A18" s="4" t="s">
        <v>93</v>
      </c>
      <c r="B18" s="18" t="s">
        <v>143</v>
      </c>
      <c r="C18" s="4" t="s">
        <v>102</v>
      </c>
      <c r="D18" s="4">
        <v>32</v>
      </c>
      <c r="E18" s="4">
        <v>23.5</v>
      </c>
      <c r="F18" s="4">
        <v>17.8</v>
      </c>
      <c r="G18" s="4">
        <v>2.5</v>
      </c>
      <c r="H18" s="4"/>
      <c r="I18" s="15"/>
      <c r="J18" s="4"/>
      <c r="K18" s="4" t="s">
        <v>144</v>
      </c>
    </row>
    <row r="19" spans="1:11" x14ac:dyDescent="0.35">
      <c r="A19" s="4" t="s">
        <v>93</v>
      </c>
      <c r="B19" s="18" t="s">
        <v>145</v>
      </c>
      <c r="C19" s="17" t="s">
        <v>102</v>
      </c>
      <c r="D19" s="4">
        <v>110</v>
      </c>
      <c r="E19" s="4">
        <v>29.9</v>
      </c>
      <c r="F19" s="4">
        <v>22.9</v>
      </c>
      <c r="G19" s="4">
        <v>2.5</v>
      </c>
      <c r="H19" s="4"/>
      <c r="I19" s="15"/>
      <c r="J19" s="4"/>
      <c r="K19" s="4" t="s">
        <v>127</v>
      </c>
    </row>
    <row r="20" spans="1:11" x14ac:dyDescent="0.35">
      <c r="A20" s="4" t="s">
        <v>93</v>
      </c>
      <c r="B20" s="18" t="s">
        <v>146</v>
      </c>
      <c r="C20" s="17" t="s">
        <v>102</v>
      </c>
      <c r="D20" s="4">
        <v>118</v>
      </c>
      <c r="E20" s="4">
        <v>31.5</v>
      </c>
      <c r="F20" s="4">
        <v>22.9</v>
      </c>
      <c r="G20" s="4">
        <v>5.0999999999999996</v>
      </c>
      <c r="H20" s="4"/>
      <c r="I20" s="15"/>
      <c r="J20" s="4"/>
      <c r="K20" s="4" t="s">
        <v>128</v>
      </c>
    </row>
    <row r="21" spans="1:11" x14ac:dyDescent="0.35">
      <c r="A21" s="4" t="s">
        <v>93</v>
      </c>
      <c r="B21" s="18" t="s">
        <v>116</v>
      </c>
      <c r="C21" s="17" t="s">
        <v>147</v>
      </c>
      <c r="D21" s="4">
        <v>13</v>
      </c>
      <c r="E21" s="4">
        <v>14.3</v>
      </c>
      <c r="F21" s="4">
        <v>11.2</v>
      </c>
      <c r="G21" s="4">
        <v>3.8</v>
      </c>
      <c r="H21" s="4"/>
      <c r="I21" s="15"/>
      <c r="J21" s="4"/>
      <c r="K21" s="4" t="s">
        <v>139</v>
      </c>
    </row>
    <row r="22" spans="1:11" x14ac:dyDescent="0.35">
      <c r="A22" s="4" t="s">
        <v>93</v>
      </c>
      <c r="B22" s="18" t="s">
        <v>148</v>
      </c>
      <c r="C22" s="17" t="s">
        <v>147</v>
      </c>
      <c r="D22" s="4">
        <v>31</v>
      </c>
      <c r="E22" s="4"/>
      <c r="F22" s="4"/>
      <c r="G22" s="4"/>
      <c r="H22" s="4"/>
      <c r="I22" s="15"/>
      <c r="J22" s="4"/>
      <c r="K22" s="4" t="s">
        <v>149</v>
      </c>
    </row>
    <row r="23" spans="1:11" x14ac:dyDescent="0.35">
      <c r="A23" s="4" t="s">
        <v>93</v>
      </c>
      <c r="B23" s="18" t="s">
        <v>150</v>
      </c>
      <c r="C23" s="17" t="s">
        <v>102</v>
      </c>
      <c r="D23" s="4">
        <v>48</v>
      </c>
      <c r="E23" s="4"/>
      <c r="F23" s="4"/>
      <c r="G23" s="4"/>
      <c r="H23" s="4"/>
      <c r="I23" s="15"/>
      <c r="J23" s="4"/>
      <c r="K23" s="4" t="s">
        <v>151</v>
      </c>
    </row>
    <row r="24" spans="1:11" x14ac:dyDescent="0.35">
      <c r="A24" s="4" t="s">
        <v>93</v>
      </c>
      <c r="B24" s="18" t="s">
        <v>152</v>
      </c>
      <c r="C24" s="17" t="s">
        <v>102</v>
      </c>
      <c r="D24" s="4">
        <v>272.2</v>
      </c>
      <c r="E24" s="4">
        <v>28.6</v>
      </c>
      <c r="F24" s="4">
        <v>50.8</v>
      </c>
      <c r="G24" s="4">
        <v>9.5</v>
      </c>
      <c r="H24" s="4"/>
      <c r="I24" s="15"/>
      <c r="J24" s="4"/>
      <c r="K24" s="4" t="s">
        <v>140</v>
      </c>
    </row>
    <row r="25" spans="1:11" ht="29" x14ac:dyDescent="0.35">
      <c r="A25" s="4" t="s">
        <v>93</v>
      </c>
      <c r="B25" s="18" t="s">
        <v>153</v>
      </c>
      <c r="C25" s="17" t="s">
        <v>102</v>
      </c>
      <c r="D25" s="4">
        <v>5.5</v>
      </c>
      <c r="E25" s="4">
        <v>30.5</v>
      </c>
      <c r="F25" s="4">
        <v>30.5</v>
      </c>
      <c r="G25" s="4">
        <v>0.32</v>
      </c>
      <c r="H25" s="4"/>
      <c r="I25" s="15"/>
      <c r="J25" s="4"/>
      <c r="K25" s="16" t="s">
        <v>154</v>
      </c>
    </row>
    <row r="26" spans="1:11" x14ac:dyDescent="0.35">
      <c r="B26" s="24" t="s">
        <v>136</v>
      </c>
    </row>
    <row r="28" spans="1:11" x14ac:dyDescent="0.35">
      <c r="A28" s="16" t="s">
        <v>156</v>
      </c>
      <c r="B28" s="4" t="s">
        <v>155</v>
      </c>
      <c r="C28" s="4" t="s">
        <v>102</v>
      </c>
      <c r="D28" s="4">
        <v>13</v>
      </c>
      <c r="E28" s="4">
        <v>15.3</v>
      </c>
      <c r="F28" s="4">
        <v>25.4</v>
      </c>
      <c r="G28" s="4"/>
      <c r="H28" s="4" t="s">
        <v>225</v>
      </c>
      <c r="I28" s="4" t="s">
        <v>164</v>
      </c>
      <c r="J28" s="4"/>
      <c r="K28" s="4" t="s">
        <v>156</v>
      </c>
    </row>
    <row r="29" spans="1:11" x14ac:dyDescent="0.35">
      <c r="A29" s="16" t="s">
        <v>156</v>
      </c>
      <c r="B29" s="4" t="s">
        <v>157</v>
      </c>
      <c r="C29" s="4" t="s">
        <v>102</v>
      </c>
      <c r="D29" s="4">
        <v>22.4</v>
      </c>
      <c r="E29" s="4">
        <v>21.6</v>
      </c>
      <c r="F29" s="4">
        <v>30.5</v>
      </c>
      <c r="G29" s="4"/>
      <c r="H29" s="4" t="s">
        <v>225</v>
      </c>
      <c r="I29" s="4" t="s">
        <v>164</v>
      </c>
      <c r="J29" s="4"/>
      <c r="K29" s="4" t="s">
        <v>156</v>
      </c>
    </row>
    <row r="30" spans="1:11" x14ac:dyDescent="0.35">
      <c r="A30" s="16" t="s">
        <v>156</v>
      </c>
      <c r="B30" s="4" t="s">
        <v>158</v>
      </c>
      <c r="C30" s="4" t="s">
        <v>102</v>
      </c>
      <c r="D30" s="4">
        <v>30.2</v>
      </c>
      <c r="E30" s="4">
        <v>24.2</v>
      </c>
      <c r="F30" s="4">
        <v>36.799999999999997</v>
      </c>
      <c r="G30" s="4"/>
      <c r="H30" s="4" t="s">
        <v>225</v>
      </c>
      <c r="I30" s="4" t="s">
        <v>164</v>
      </c>
      <c r="J30" s="4"/>
      <c r="K30" s="4" t="s">
        <v>156</v>
      </c>
    </row>
    <row r="31" spans="1:11" x14ac:dyDescent="0.35">
      <c r="A31" s="16" t="s">
        <v>226</v>
      </c>
      <c r="B31" s="4" t="s">
        <v>159</v>
      </c>
      <c r="C31" s="4" t="s">
        <v>160</v>
      </c>
      <c r="D31" s="4">
        <v>1.75</v>
      </c>
      <c r="E31" s="4">
        <v>12.7</v>
      </c>
      <c r="F31" s="4">
        <v>15.2</v>
      </c>
      <c r="G31" s="4"/>
      <c r="H31" s="4"/>
      <c r="I31" s="4"/>
      <c r="J31" s="4"/>
      <c r="K31" s="4" t="s">
        <v>227</v>
      </c>
    </row>
    <row r="32" spans="1:11" x14ac:dyDescent="0.35">
      <c r="A32" s="16" t="s">
        <v>226</v>
      </c>
      <c r="B32" s="4" t="s">
        <v>161</v>
      </c>
      <c r="C32" s="4" t="s">
        <v>160</v>
      </c>
      <c r="D32" s="4">
        <v>1.5</v>
      </c>
      <c r="E32" s="4">
        <v>7.6</v>
      </c>
      <c r="F32" s="4">
        <v>10.199999999999999</v>
      </c>
      <c r="G32" s="4"/>
      <c r="H32" s="4"/>
      <c r="I32" s="4"/>
      <c r="J32" s="4"/>
      <c r="K32" s="4" t="s">
        <v>227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Y75"/>
  <sheetViews>
    <sheetView topLeftCell="B1" workbookViewId="0">
      <selection activeCell="M2" sqref="M2"/>
    </sheetView>
  </sheetViews>
  <sheetFormatPr defaultRowHeight="14.5" x14ac:dyDescent="0.35"/>
  <cols>
    <col min="1" max="1" width="13.1796875" customWidth="1"/>
    <col min="2" max="2" width="15.453125" customWidth="1"/>
    <col min="3" max="3" width="14.81640625" customWidth="1"/>
    <col min="4" max="4" width="20.54296875" bestFit="1" customWidth="1"/>
    <col min="5" max="5" width="16.1796875" customWidth="1"/>
    <col min="6" max="6" width="15.453125" customWidth="1"/>
    <col min="7" max="7" width="14.81640625" customWidth="1"/>
    <col min="8" max="8" width="16.81640625" bestFit="1" customWidth="1"/>
    <col min="9" max="9" width="13.1796875" customWidth="1"/>
    <col min="10" max="10" width="15.453125" customWidth="1"/>
    <col min="11" max="11" width="14.81640625" customWidth="1"/>
    <col min="12" max="12" width="26.81640625" bestFit="1" customWidth="1"/>
    <col min="13" max="13" width="14.1796875" bestFit="1" customWidth="1"/>
    <col min="14" max="14" width="23" bestFit="1" customWidth="1"/>
    <col min="15" max="15" width="26.1796875" bestFit="1" customWidth="1"/>
    <col min="16" max="16" width="13.1796875" bestFit="1" customWidth="1"/>
    <col min="17" max="17" width="20.54296875" bestFit="1" customWidth="1"/>
    <col min="18" max="18" width="25.81640625" bestFit="1" customWidth="1"/>
    <col min="19" max="19" width="18.1796875" bestFit="1" customWidth="1"/>
    <col min="20" max="20" width="9.81640625" bestFit="1" customWidth="1"/>
    <col min="21" max="21" width="16.81640625" bestFit="1" customWidth="1"/>
    <col min="22" max="22" width="22.1796875" bestFit="1" customWidth="1"/>
    <col min="23" max="23" width="14.1796875" bestFit="1" customWidth="1"/>
    <col min="24" max="24" width="15.453125" bestFit="1" customWidth="1"/>
    <col min="25" max="25" width="26.81640625" bestFit="1" customWidth="1"/>
  </cols>
  <sheetData>
    <row r="1" spans="1:25" x14ac:dyDescent="0.35">
      <c r="A1" s="27" t="s">
        <v>165</v>
      </c>
      <c r="B1" s="27" t="s">
        <v>166</v>
      </c>
      <c r="C1" s="27" t="s">
        <v>167</v>
      </c>
      <c r="D1" s="27" t="s">
        <v>168</v>
      </c>
      <c r="E1" s="27" t="s">
        <v>169</v>
      </c>
      <c r="F1" s="27" t="s">
        <v>170</v>
      </c>
      <c r="G1" s="27" t="s">
        <v>171</v>
      </c>
      <c r="H1" s="27" t="s">
        <v>172</v>
      </c>
      <c r="I1" s="27" t="s">
        <v>173</v>
      </c>
      <c r="J1" s="27" t="s">
        <v>174</v>
      </c>
      <c r="K1" s="27" t="s">
        <v>175</v>
      </c>
      <c r="L1" s="27" t="s">
        <v>176</v>
      </c>
      <c r="M1" s="27" t="s">
        <v>177</v>
      </c>
      <c r="N1" s="27" t="s">
        <v>178</v>
      </c>
      <c r="O1" s="27" t="s">
        <v>179</v>
      </c>
      <c r="P1" s="27" t="s">
        <v>180</v>
      </c>
      <c r="Q1" s="27" t="s">
        <v>181</v>
      </c>
      <c r="R1" s="27" t="s">
        <v>182</v>
      </c>
      <c r="S1" s="27" t="s">
        <v>183</v>
      </c>
      <c r="T1" s="27" t="s">
        <v>184</v>
      </c>
      <c r="U1" s="27" t="s">
        <v>185</v>
      </c>
      <c r="V1" s="27" t="s">
        <v>186</v>
      </c>
      <c r="W1" s="27" t="s">
        <v>187</v>
      </c>
      <c r="X1" s="27" t="s">
        <v>188</v>
      </c>
      <c r="Y1" s="27" t="s">
        <v>189</v>
      </c>
    </row>
    <row r="2" spans="1:25" x14ac:dyDescent="0.35">
      <c r="B2" t="str">
        <f>'Kit List'!C4</f>
        <v>LP-AM243</v>
      </c>
      <c r="C2">
        <f>GETPIVOTDATA("Sum of Weight ",$A$6)</f>
        <v>150</v>
      </c>
      <c r="D2" t="str">
        <f>VLOOKUP("box",A49:M75,5,0)</f>
        <v>TIBX006</v>
      </c>
      <c r="E2" s="37"/>
      <c r="F2" s="37"/>
      <c r="G2">
        <f>IFERROR((VLOOKUP("paper/ Cardstock",E6:G46,3,0)),0)+IFERROR((VLOOKUP("label",E6:G46,3,0)),0)</f>
        <v>16</v>
      </c>
      <c r="H2">
        <f>GETPIVOTDATA("Quantity",$I$6)</f>
        <v>1</v>
      </c>
      <c r="I2" s="38">
        <f>H2*4</f>
        <v>4</v>
      </c>
      <c r="J2">
        <f>IFERROR((VLOOKUP("FM",A6:C46,3,0)),0)</f>
        <v>32</v>
      </c>
      <c r="K2">
        <f>IFERROR((VLOOKUP("cd",A6:C46,2,0)),0)</f>
        <v>0</v>
      </c>
      <c r="L2" s="38">
        <f>K2*16.5</f>
        <v>0</v>
      </c>
      <c r="M2">
        <f>IFERROR((VLOOKUP("cdj",A6:C46,2,0)),0)</f>
        <v>0</v>
      </c>
      <c r="N2" s="38">
        <f>M2*70</f>
        <v>0</v>
      </c>
      <c r="O2">
        <f>IFERROR((VLOOKUP("EEE",E6:G46,3,0)),0)</f>
        <v>0</v>
      </c>
      <c r="P2">
        <f>IFERROR((VLOOKUP("pcb",A6:C46,2,0)),0)</f>
        <v>1</v>
      </c>
      <c r="Q2">
        <f>IFERROR((VLOOKUP("SD",A6:C46,2,0)),0)</f>
        <v>0</v>
      </c>
      <c r="R2" s="38">
        <f>2*Q2</f>
        <v>0</v>
      </c>
      <c r="S2">
        <f>IFERROR((VLOOKUP("EB",A6:C46,3,0)),0)</f>
        <v>0</v>
      </c>
      <c r="T2">
        <f>IFERROR((VLOOKUP("CBL",A6:C46,2,0)),0)</f>
        <v>0</v>
      </c>
      <c r="U2">
        <f>IFERROR((VLOOKUP("CBL",A6:C46,3,0)),0)</f>
        <v>0</v>
      </c>
      <c r="V2">
        <f>IFERROR((VLOOKUP("bat",A49:M75,5,0)),0)</f>
        <v>0</v>
      </c>
      <c r="W2">
        <f>IFERROR((VLOOKUP("BAT",A6:C46,3,0)),0)</f>
        <v>0</v>
      </c>
      <c r="X2">
        <f>IFERROR((VLOOKUP("bat",A49:M75,13,0)),0)</f>
        <v>0</v>
      </c>
      <c r="Y2" s="38">
        <f>T2*0.5</f>
        <v>0</v>
      </c>
    </row>
    <row r="3" spans="1:25" x14ac:dyDescent="0.35">
      <c r="E3" s="45" t="s">
        <v>208</v>
      </c>
      <c r="F3" s="45" t="s">
        <v>208</v>
      </c>
    </row>
    <row r="6" spans="1:25" x14ac:dyDescent="0.35">
      <c r="A6" s="39" t="s">
        <v>200</v>
      </c>
      <c r="B6" t="s">
        <v>202</v>
      </c>
      <c r="C6" t="s">
        <v>203</v>
      </c>
      <c r="E6" s="39" t="s">
        <v>200</v>
      </c>
      <c r="F6" t="s">
        <v>202</v>
      </c>
      <c r="G6" t="s">
        <v>203</v>
      </c>
      <c r="I6" s="39" t="s">
        <v>200</v>
      </c>
      <c r="J6" t="s">
        <v>202</v>
      </c>
    </row>
    <row r="7" spans="1:25" x14ac:dyDescent="0.35">
      <c r="A7" s="5"/>
      <c r="B7">
        <v>0</v>
      </c>
      <c r="C7">
        <v>0</v>
      </c>
      <c r="E7" s="5" t="s">
        <v>163</v>
      </c>
      <c r="F7">
        <v>1</v>
      </c>
      <c r="G7">
        <v>102</v>
      </c>
      <c r="I7" s="5" t="s">
        <v>205</v>
      </c>
      <c r="J7">
        <v>1</v>
      </c>
      <c r="L7" t="s">
        <v>190</v>
      </c>
    </row>
    <row r="8" spans="1:25" x14ac:dyDescent="0.35">
      <c r="A8" s="5" t="s">
        <v>81</v>
      </c>
      <c r="B8">
        <v>1</v>
      </c>
      <c r="C8">
        <v>102</v>
      </c>
      <c r="E8" s="5" t="s">
        <v>196</v>
      </c>
      <c r="F8">
        <v>1</v>
      </c>
      <c r="G8">
        <v>0</v>
      </c>
      <c r="I8" s="5" t="s">
        <v>201</v>
      </c>
      <c r="J8">
        <v>1</v>
      </c>
      <c r="L8" t="s">
        <v>191</v>
      </c>
    </row>
    <row r="9" spans="1:25" x14ac:dyDescent="0.35">
      <c r="A9" s="5" t="s">
        <v>94</v>
      </c>
      <c r="B9">
        <v>1</v>
      </c>
      <c r="C9">
        <v>32</v>
      </c>
      <c r="E9" s="5" t="s">
        <v>199</v>
      </c>
      <c r="F9">
        <v>1</v>
      </c>
      <c r="G9">
        <v>32</v>
      </c>
      <c r="L9" t="s">
        <v>192</v>
      </c>
    </row>
    <row r="10" spans="1:25" x14ac:dyDescent="0.35">
      <c r="A10" s="5" t="s">
        <v>85</v>
      </c>
      <c r="B10">
        <v>1</v>
      </c>
      <c r="C10">
        <v>2</v>
      </c>
      <c r="E10" s="5"/>
      <c r="F10">
        <v>0</v>
      </c>
      <c r="G10">
        <v>0</v>
      </c>
      <c r="L10" t="s">
        <v>193</v>
      </c>
    </row>
    <row r="11" spans="1:25" x14ac:dyDescent="0.35">
      <c r="A11" s="5" t="s">
        <v>56</v>
      </c>
      <c r="B11">
        <v>2</v>
      </c>
      <c r="C11">
        <v>14</v>
      </c>
      <c r="E11" s="5" t="s">
        <v>198</v>
      </c>
      <c r="F11">
        <v>2</v>
      </c>
      <c r="G11">
        <v>14</v>
      </c>
      <c r="L11" t="s">
        <v>194</v>
      </c>
    </row>
    <row r="12" spans="1:25" x14ac:dyDescent="0.35">
      <c r="A12" s="5" t="s">
        <v>57</v>
      </c>
      <c r="B12">
        <v>1</v>
      </c>
      <c r="C12">
        <v>0</v>
      </c>
      <c r="E12" s="5" t="s">
        <v>86</v>
      </c>
      <c r="F12">
        <v>1</v>
      </c>
      <c r="G12">
        <v>2</v>
      </c>
    </row>
    <row r="13" spans="1:25" x14ac:dyDescent="0.35">
      <c r="A13" s="5" t="s">
        <v>201</v>
      </c>
      <c r="B13">
        <v>6</v>
      </c>
      <c r="C13">
        <v>150</v>
      </c>
      <c r="E13" s="5" t="s">
        <v>201</v>
      </c>
      <c r="F13">
        <v>6</v>
      </c>
      <c r="G13">
        <v>150</v>
      </c>
    </row>
    <row r="17" customFormat="1" x14ac:dyDescent="0.35"/>
    <row r="18" customFormat="1" x14ac:dyDescent="0.35"/>
    <row r="19" customFormat="1" x14ac:dyDescent="0.35"/>
    <row r="20" customFormat="1" x14ac:dyDescent="0.35"/>
    <row r="21" customFormat="1" x14ac:dyDescent="0.35"/>
    <row r="22" customFormat="1" x14ac:dyDescent="0.35"/>
    <row r="23" customFormat="1" x14ac:dyDescent="0.35"/>
    <row r="24" customFormat="1" x14ac:dyDescent="0.35"/>
    <row r="25" customFormat="1" x14ac:dyDescent="0.35"/>
    <row r="26" customFormat="1" x14ac:dyDescent="0.35"/>
    <row r="27" customFormat="1" x14ac:dyDescent="0.35"/>
    <row r="28" customFormat="1" x14ac:dyDescent="0.35"/>
    <row r="29" customFormat="1" x14ac:dyDescent="0.35"/>
    <row r="30" customFormat="1" x14ac:dyDescent="0.35"/>
    <row r="31" customFormat="1" x14ac:dyDescent="0.35"/>
    <row r="32" customFormat="1" x14ac:dyDescent="0.35"/>
    <row r="48" ht="15" thickBot="1" x14ac:dyDescent="0.4"/>
    <row r="49" spans="1:13" x14ac:dyDescent="0.35">
      <c r="A49" s="42" t="s">
        <v>195</v>
      </c>
      <c r="B49" s="40" t="s">
        <v>5</v>
      </c>
      <c r="C49" s="34" t="s">
        <v>4</v>
      </c>
      <c r="D49" s="35" t="s">
        <v>0</v>
      </c>
      <c r="E49" s="35" t="s">
        <v>11</v>
      </c>
      <c r="F49" s="34" t="s">
        <v>3</v>
      </c>
      <c r="G49" s="35" t="s">
        <v>109</v>
      </c>
      <c r="H49" s="35" t="s">
        <v>110</v>
      </c>
      <c r="I49" s="35" t="s">
        <v>111</v>
      </c>
      <c r="J49" s="35" t="s">
        <v>112</v>
      </c>
      <c r="K49" s="34" t="s">
        <v>97</v>
      </c>
      <c r="L49" s="34" t="s">
        <v>108</v>
      </c>
      <c r="M49" s="36" t="s">
        <v>10</v>
      </c>
    </row>
    <row r="50" spans="1:13" x14ac:dyDescent="0.35">
      <c r="A50" s="43" t="str">
        <f>LEFT(B50,(MIN(FIND({0,1,2,3,4,5,6,7,8,9},B50&amp;"0123456789"))-1))</f>
        <v>PCB</v>
      </c>
      <c r="B50" s="41" t="str">
        <f>'Kit List'!A7</f>
        <v>PCB1</v>
      </c>
      <c r="C50" s="41">
        <f>'Kit List'!B7</f>
        <v>1</v>
      </c>
      <c r="D50" s="41" t="str">
        <f>'Kit List'!C7</f>
        <v>LP-AM243; Circuit Board;</v>
      </c>
      <c r="E50" s="41" t="str">
        <f>'Kit List'!D7</f>
        <v>PROC109</v>
      </c>
      <c r="F50" s="41" t="str">
        <f>'Kit List'!E7</f>
        <v>Texas Instruments</v>
      </c>
      <c r="G50" s="41">
        <f>'Kit List'!F7</f>
        <v>80.3</v>
      </c>
      <c r="H50" s="41">
        <f>'Kit List'!G7</f>
        <v>18.558</v>
      </c>
      <c r="I50" s="41">
        <f>'Kit List'!H7</f>
        <v>6</v>
      </c>
      <c r="J50" s="41">
        <f>'Kit List'!I7</f>
        <v>2.5</v>
      </c>
      <c r="K50" s="41" t="str">
        <f>IFERROR((VLOOKUP(A50,'Kit Item Reference Designators'!A1:C45,3,0)),"")</f>
        <v>EEE</v>
      </c>
      <c r="L50" s="41" t="str">
        <f>'Kit List'!K7</f>
        <v>Bag, ESD</v>
      </c>
      <c r="M50" s="41">
        <f>'Kit List'!L7</f>
        <v>0</v>
      </c>
    </row>
    <row r="51" spans="1:13" x14ac:dyDescent="0.35">
      <c r="A51" s="43" t="e">
        <f>LEFT(B51,(MIN(FIND({0,1,2,3,4,5,6,7,8,9},B51&amp;"0123456789"))-1))</f>
        <v>#REF!</v>
      </c>
      <c r="B51" s="41" t="e">
        <f>'Kit List'!#REF!</f>
        <v>#REF!</v>
      </c>
      <c r="C51" s="41" t="e">
        <f>'Kit List'!#REF!</f>
        <v>#REF!</v>
      </c>
      <c r="D51" s="41" t="e">
        <f>'Kit List'!#REF!</f>
        <v>#REF!</v>
      </c>
      <c r="E51" s="41" t="e">
        <f>'Kit List'!#REF!</f>
        <v>#REF!</v>
      </c>
      <c r="F51" s="41" t="e">
        <f>'Kit List'!#REF!</f>
        <v>#REF!</v>
      </c>
      <c r="G51" s="41" t="e">
        <f>'Kit List'!#REF!</f>
        <v>#REF!</v>
      </c>
      <c r="H51" s="41" t="e">
        <f>'Kit List'!#REF!</f>
        <v>#REF!</v>
      </c>
      <c r="I51" s="41" t="e">
        <f>'Kit List'!#REF!</f>
        <v>#REF!</v>
      </c>
      <c r="J51" s="41" t="e">
        <f>'Kit List'!#REF!</f>
        <v>#REF!</v>
      </c>
      <c r="K51" s="41" t="str">
        <f>IFERROR((VLOOKUP(A51,'Kit Item Reference Designators'!A2:C46,3,0)),"")</f>
        <v/>
      </c>
      <c r="L51" s="41" t="e">
        <f>'Kit List'!#REF!</f>
        <v>#REF!</v>
      </c>
      <c r="M51" s="41" t="e">
        <f>'Kit List'!#REF!</f>
        <v>#REF!</v>
      </c>
    </row>
    <row r="52" spans="1:13" x14ac:dyDescent="0.35">
      <c r="A52" s="43" t="e">
        <f>LEFT(B52,(MIN(FIND({0,1,2,3,4,5,6,7,8,9},B52&amp;"0123456789"))-1))</f>
        <v>#REF!</v>
      </c>
      <c r="B52" s="41" t="e">
        <f>'Kit List'!#REF!</f>
        <v>#REF!</v>
      </c>
      <c r="C52" s="41" t="e">
        <f>'Kit List'!#REF!</f>
        <v>#REF!</v>
      </c>
      <c r="D52" s="41" t="e">
        <f>'Kit List'!#REF!</f>
        <v>#REF!</v>
      </c>
      <c r="E52" s="41" t="e">
        <f>'Kit List'!#REF!</f>
        <v>#REF!</v>
      </c>
      <c r="F52" s="41" t="e">
        <f>'Kit List'!#REF!</f>
        <v>#REF!</v>
      </c>
      <c r="G52" s="41" t="e">
        <f>'Kit List'!#REF!</f>
        <v>#REF!</v>
      </c>
      <c r="H52" s="41" t="e">
        <f>'Kit List'!#REF!</f>
        <v>#REF!</v>
      </c>
      <c r="I52" s="41" t="e">
        <f>'Kit List'!#REF!</f>
        <v>#REF!</v>
      </c>
      <c r="J52" s="41" t="e">
        <f>'Kit List'!#REF!</f>
        <v>#REF!</v>
      </c>
      <c r="K52" s="41" t="str">
        <f>IFERROR((VLOOKUP(A52,'Kit Item Reference Designators'!A3:C47,3,0)),"")</f>
        <v/>
      </c>
      <c r="L52" s="41" t="e">
        <f>'Kit List'!#REF!</f>
        <v>#REF!</v>
      </c>
      <c r="M52" s="41" t="e">
        <f>'Kit List'!#REF!</f>
        <v>#REF!</v>
      </c>
    </row>
    <row r="53" spans="1:13" x14ac:dyDescent="0.35">
      <c r="A53" s="43" t="str">
        <f>LEFT(B53,(MIN(FIND({0,1,2,3,4,5,6,7,8,9},B53&amp;"0123456789"))-1))</f>
        <v>BOX</v>
      </c>
      <c r="B53" s="41" t="str">
        <f>'Kit List'!A8</f>
        <v>BOX1</v>
      </c>
      <c r="C53" s="41">
        <f>'Kit List'!B8</f>
        <v>1</v>
      </c>
      <c r="D53" s="41" t="str">
        <f>'Kit List'!C8</f>
        <v>Box, Cardboard</v>
      </c>
      <c r="E53" s="41" t="str">
        <f>'Kit List'!D8</f>
        <v>TIBX006</v>
      </c>
      <c r="F53" s="41" t="str">
        <f>'Kit List'!E8</f>
        <v>Leaman</v>
      </c>
      <c r="G53" s="41">
        <f>'Kit List'!F8</f>
        <v>132</v>
      </c>
      <c r="H53" s="41">
        <f>'Kit List'!G8</f>
        <v>23.5</v>
      </c>
      <c r="I53" s="41">
        <f>'Kit List'!H8</f>
        <v>14.5</v>
      </c>
      <c r="J53" s="41">
        <f>'Kit List'!I8</f>
        <v>3</v>
      </c>
      <c r="K53" s="41" t="str">
        <f>IFERROR((VLOOKUP(A53,'Kit Item Reference Designators'!A4:C48,3,0)),"")</f>
        <v>Cardboard</v>
      </c>
      <c r="L53" s="41" t="str">
        <f>'Kit List'!K8</f>
        <v>Box</v>
      </c>
      <c r="M53" s="41">
        <f>'Kit List'!L8</f>
        <v>0</v>
      </c>
    </row>
    <row r="54" spans="1:13" x14ac:dyDescent="0.35">
      <c r="A54" s="43" t="e">
        <f>LEFT(B54,(MIN(FIND({0,1,2,3,4,5,6,7,8,9},B54&amp;"0123456789"))-1))</f>
        <v>#REF!</v>
      </c>
      <c r="B54" s="41" t="e">
        <f>'Kit List'!#REF!</f>
        <v>#REF!</v>
      </c>
      <c r="C54" s="41" t="e">
        <f>'Kit List'!#REF!</f>
        <v>#REF!</v>
      </c>
      <c r="D54" s="41" t="e">
        <f>'Kit List'!#REF!</f>
        <v>#REF!</v>
      </c>
      <c r="E54" s="41" t="e">
        <f>'Kit List'!#REF!</f>
        <v>#REF!</v>
      </c>
      <c r="F54" s="41" t="e">
        <f>'Kit List'!#REF!</f>
        <v>#REF!</v>
      </c>
      <c r="G54" s="41" t="e">
        <f>'Kit List'!#REF!</f>
        <v>#REF!</v>
      </c>
      <c r="H54" s="41" t="e">
        <f>'Kit List'!#REF!</f>
        <v>#REF!</v>
      </c>
      <c r="I54" s="41" t="e">
        <f>'Kit List'!#REF!</f>
        <v>#REF!</v>
      </c>
      <c r="J54" s="41" t="e">
        <f>'Kit List'!#REF!</f>
        <v>#REF!</v>
      </c>
      <c r="K54" s="41" t="str">
        <f>IFERROR((VLOOKUP(A54,'Kit Item Reference Designators'!A5:C49,3,0)),"")</f>
        <v/>
      </c>
      <c r="L54" s="41" t="e">
        <f>'Kit List'!#REF!</f>
        <v>#REF!</v>
      </c>
      <c r="M54" s="41" t="e">
        <f>'Kit List'!#REF!</f>
        <v>#REF!</v>
      </c>
    </row>
    <row r="55" spans="1:13" x14ac:dyDescent="0.35">
      <c r="A55" s="43" t="str">
        <f>LEFT(B55,(MIN(FIND({0,1,2,3,4,5,6,7,8,9},B55&amp;"0123456789"))-1))</f>
        <v>EBAG</v>
      </c>
      <c r="B55" s="41" t="str">
        <f>'Kit List'!A9</f>
        <v>EBAG1</v>
      </c>
      <c r="C55" s="41">
        <f>'Kit List'!B9</f>
        <v>1</v>
      </c>
      <c r="D55" s="41" t="str">
        <f>'Kit List'!C9</f>
        <v>Static Shielding Bag - Big</v>
      </c>
      <c r="E55" s="41" t="str">
        <f>'Kit List'!D9</f>
        <v>S-3421</v>
      </c>
      <c r="F55" s="41" t="str">
        <f>'Kit List'!E9</f>
        <v>Uline</v>
      </c>
      <c r="G55" s="41">
        <f>'Kit List'!F9</f>
        <v>3</v>
      </c>
      <c r="H55" s="41">
        <f>'Kit List'!G9</f>
        <v>25</v>
      </c>
      <c r="I55" s="41">
        <f>'Kit List'!H9</f>
        <v>10</v>
      </c>
      <c r="J55" s="41">
        <f>'Kit List'!I9</f>
        <v>0.1</v>
      </c>
      <c r="K55" s="41" t="str">
        <f>IFERROR((VLOOKUP(A55,'Kit Item Reference Designators'!A6:C50,3,0)),"")</f>
        <v>Plastic</v>
      </c>
      <c r="L55" s="41">
        <f>'Kit List'!K9</f>
        <v>0</v>
      </c>
      <c r="M55" s="41">
        <f>'Kit List'!L9</f>
        <v>0</v>
      </c>
    </row>
    <row r="56" spans="1:13" x14ac:dyDescent="0.35">
      <c r="A56" s="43" t="e">
        <f>LEFT(B56,(MIN(FIND({0,1,2,3,4,5,6,7,8,9},B56&amp;"0123456789"))-1))</f>
        <v>#REF!</v>
      </c>
      <c r="B56" s="41" t="e">
        <f>'Kit List'!#REF!</f>
        <v>#REF!</v>
      </c>
      <c r="C56" s="41" t="e">
        <f>'Kit List'!#REF!</f>
        <v>#REF!</v>
      </c>
      <c r="D56" s="41" t="e">
        <f>'Kit List'!#REF!</f>
        <v>#REF!</v>
      </c>
      <c r="E56" s="41" t="e">
        <f>'Kit List'!#REF!</f>
        <v>#REF!</v>
      </c>
      <c r="F56" s="41" t="e">
        <f>'Kit List'!#REF!</f>
        <v>#REF!</v>
      </c>
      <c r="G56" s="41" t="e">
        <f>'Kit List'!#REF!</f>
        <v>#REF!</v>
      </c>
      <c r="H56" s="41" t="e">
        <f>'Kit List'!#REF!</f>
        <v>#REF!</v>
      </c>
      <c r="I56" s="41" t="e">
        <f>'Kit List'!#REF!</f>
        <v>#REF!</v>
      </c>
      <c r="J56" s="41" t="e">
        <f>'Kit List'!#REF!</f>
        <v>#REF!</v>
      </c>
      <c r="K56" s="41" t="str">
        <f>IFERROR((VLOOKUP(A56,'Kit Item Reference Designators'!A7:C51,3,0)),"")</f>
        <v/>
      </c>
      <c r="L56" s="41" t="e">
        <f>'Kit List'!#REF!</f>
        <v>#REF!</v>
      </c>
      <c r="M56" s="41" t="e">
        <f>'Kit List'!#REF!</f>
        <v>#REF!</v>
      </c>
    </row>
    <row r="57" spans="1:13" x14ac:dyDescent="0.35">
      <c r="A57" s="43" t="e">
        <f>LEFT(B57,(MIN(FIND({0,1,2,3,4,5,6,7,8,9},B57&amp;"0123456789"))-1))</f>
        <v>#REF!</v>
      </c>
      <c r="B57" s="41" t="e">
        <f>'Kit List'!#REF!</f>
        <v>#REF!</v>
      </c>
      <c r="C57" s="41" t="e">
        <f>'Kit List'!#REF!</f>
        <v>#REF!</v>
      </c>
      <c r="D57" s="41" t="e">
        <f>'Kit List'!#REF!</f>
        <v>#REF!</v>
      </c>
      <c r="E57" s="41" t="e">
        <f>'Kit List'!#REF!</f>
        <v>#REF!</v>
      </c>
      <c r="F57" s="41" t="e">
        <f>'Kit List'!#REF!</f>
        <v>#REF!</v>
      </c>
      <c r="G57" s="41" t="e">
        <f>'Kit List'!#REF!</f>
        <v>#REF!</v>
      </c>
      <c r="H57" s="41" t="e">
        <f>'Kit List'!#REF!</f>
        <v>#REF!</v>
      </c>
      <c r="I57" s="41" t="e">
        <f>'Kit List'!#REF!</f>
        <v>#REF!</v>
      </c>
      <c r="J57" s="41" t="e">
        <f>'Kit List'!#REF!</f>
        <v>#REF!</v>
      </c>
      <c r="K57" s="41" t="str">
        <f>IFERROR((VLOOKUP(A57,'Kit Item Reference Designators'!A8:C52,3,0)),"")</f>
        <v/>
      </c>
      <c r="L57" s="41" t="e">
        <f>'Kit List'!#REF!</f>
        <v>#REF!</v>
      </c>
      <c r="M57" s="41" t="e">
        <f>'Kit List'!#REF!</f>
        <v>#REF!</v>
      </c>
    </row>
    <row r="58" spans="1:13" x14ac:dyDescent="0.35">
      <c r="A58" s="43" t="e">
        <f>LEFT(B58,(MIN(FIND({0,1,2,3,4,5,6,7,8,9},B58&amp;"0123456789"))-1))</f>
        <v>#REF!</v>
      </c>
      <c r="B58" s="41" t="e">
        <f>'Kit List'!#REF!</f>
        <v>#REF!</v>
      </c>
      <c r="C58" s="41" t="e">
        <f>'Kit List'!#REF!</f>
        <v>#REF!</v>
      </c>
      <c r="D58" s="41" t="e">
        <f>'Kit List'!#REF!</f>
        <v>#REF!</v>
      </c>
      <c r="E58" s="41" t="e">
        <f>'Kit List'!#REF!</f>
        <v>#REF!</v>
      </c>
      <c r="F58" s="41" t="e">
        <f>'Kit List'!#REF!</f>
        <v>#REF!</v>
      </c>
      <c r="G58" s="41" t="e">
        <f>'Kit List'!#REF!</f>
        <v>#REF!</v>
      </c>
      <c r="H58" s="41" t="e">
        <f>'Kit List'!#REF!</f>
        <v>#REF!</v>
      </c>
      <c r="I58" s="41" t="e">
        <f>'Kit List'!#REF!</f>
        <v>#REF!</v>
      </c>
      <c r="J58" s="41" t="e">
        <f>'Kit List'!#REF!</f>
        <v>#REF!</v>
      </c>
      <c r="K58" s="41" t="str">
        <f>IFERROR((VLOOKUP(A58,'Kit Item Reference Designators'!A9:C53,3,0)),"")</f>
        <v/>
      </c>
      <c r="L58" s="41" t="e">
        <f>'Kit List'!#REF!</f>
        <v>#REF!</v>
      </c>
      <c r="M58" s="41" t="e">
        <f>'Kit List'!#REF!</f>
        <v>#REF!</v>
      </c>
    </row>
    <row r="59" spans="1:13" x14ac:dyDescent="0.35">
      <c r="A59" s="43" t="str">
        <f>LEFT(B59,(MIN(FIND({0,1,2,3,4,5,6,7,8,9},B59&amp;"0123456789"))-1))</f>
        <v>LIT</v>
      </c>
      <c r="B59" s="41" t="str">
        <f>'Kit List'!A10</f>
        <v>LIT1</v>
      </c>
      <c r="C59" s="41">
        <f>'Kit List'!B10</f>
        <v>1</v>
      </c>
      <c r="D59" s="41" t="str">
        <f>'Kit List'!C10</f>
        <v xml:space="preserve">Quick Start Guide </v>
      </c>
      <c r="E59" s="41">
        <f>'Kit List'!D10</f>
        <v>0</v>
      </c>
      <c r="F59" s="41" t="str">
        <f>'Kit List'!E10</f>
        <v>Texas Instruments</v>
      </c>
      <c r="G59" s="41">
        <f>'Kit List'!F10</f>
        <v>5.2</v>
      </c>
      <c r="H59" s="41">
        <f>'Kit List'!G10</f>
        <v>21.5</v>
      </c>
      <c r="I59" s="41">
        <f>'Kit List'!H10</f>
        <v>14</v>
      </c>
      <c r="J59" s="41">
        <f>'Kit List'!I10</f>
        <v>0</v>
      </c>
      <c r="K59" s="41" t="str">
        <f>IFERROR((VLOOKUP(A59,'Kit Item Reference Designators'!A10:C54,3,0)),"")</f>
        <v>Paper/ Cardstock</v>
      </c>
      <c r="L59" s="41" t="str">
        <f>'Kit List'!K10</f>
        <v>Paper</v>
      </c>
      <c r="M59" s="41">
        <f>'Kit List'!L10</f>
        <v>0</v>
      </c>
    </row>
    <row r="60" spans="1:13" x14ac:dyDescent="0.35">
      <c r="A60" s="43" t="str">
        <f>LEFT(B60,(MIN(FIND({0,1,2,3,4,5,6,7,8,9},B60&amp;"0123456789"))-1))</f>
        <v>LIT</v>
      </c>
      <c r="B60" s="41" t="str">
        <f>'Kit List'!A11</f>
        <v>LIT2</v>
      </c>
      <c r="C60" s="41">
        <f>'Kit List'!B11</f>
        <v>1</v>
      </c>
      <c r="D60" s="41" t="str">
        <f>'Kit List'!C11</f>
        <v>Printed Warranty Notice</v>
      </c>
      <c r="E60" s="41" t="str">
        <f>'Kit List'!D11</f>
        <v>SSZZ027</v>
      </c>
      <c r="F60" s="41" t="str">
        <f>'Kit List'!E11</f>
        <v>Texas Instruments</v>
      </c>
      <c r="G60" s="41">
        <f>'Kit List'!F11</f>
        <v>3.3</v>
      </c>
      <c r="H60" s="41">
        <f>'Kit List'!G11</f>
        <v>27</v>
      </c>
      <c r="I60" s="41">
        <f>'Kit List'!H11</f>
        <v>16</v>
      </c>
      <c r="J60" s="41">
        <f>'Kit List'!I11</f>
        <v>0.02</v>
      </c>
      <c r="K60" s="41" t="str">
        <f>IFERROR((VLOOKUP(A60,'Kit Item Reference Designators'!A11:C55,3,0)),"")</f>
        <v>Paper/ Cardstock</v>
      </c>
      <c r="L60" s="41" t="str">
        <f>'Kit List'!K11</f>
        <v>Paper</v>
      </c>
      <c r="M60" s="41" t="str">
        <f>'Kit List'!L11</f>
        <v>2 fold</v>
      </c>
    </row>
    <row r="61" spans="1:13" x14ac:dyDescent="0.35">
      <c r="A61" s="43" t="str">
        <f>LEFT(B61,(MIN(FIND({0,1,2,3,4,5,6,7,8,9},B61&amp;"0123456789"))-1))</f>
        <v>LIT</v>
      </c>
      <c r="B61" s="41" t="str">
        <f>'Kit List'!A12</f>
        <v>LIT3</v>
      </c>
      <c r="C61" s="41">
        <f>'Kit List'!B12</f>
        <v>1</v>
      </c>
      <c r="D61" s="41" t="str">
        <f>'Kit List'!C12</f>
        <v>Evaluation kit user guide (Flyer)</v>
      </c>
      <c r="E61" s="41" t="str">
        <f>'Kit List'!D12</f>
        <v>SZZC019i</v>
      </c>
      <c r="F61" s="41" t="str">
        <f>'Kit List'!E12</f>
        <v>Texas Instruments</v>
      </c>
      <c r="G61" s="41">
        <f>'Kit List'!F12</f>
        <v>5</v>
      </c>
      <c r="H61" s="41">
        <f>'Kit List'!G12</f>
        <v>21.5</v>
      </c>
      <c r="I61" s="41">
        <f>'Kit List'!H12</f>
        <v>14</v>
      </c>
      <c r="J61" s="41">
        <f>'Kit List'!I12</f>
        <v>0.02</v>
      </c>
      <c r="K61" s="41" t="str">
        <f>IFERROR((VLOOKUP(A61,'Kit Item Reference Designators'!A12:C56,3,0)),"")</f>
        <v>Paper/ Cardstock</v>
      </c>
      <c r="L61" s="41" t="str">
        <f>'Kit List'!K12</f>
        <v>Paper</v>
      </c>
      <c r="M61" s="41" t="str">
        <f>'Kit List'!L12</f>
        <v>1 fold</v>
      </c>
    </row>
    <row r="62" spans="1:13" x14ac:dyDescent="0.35">
      <c r="A62" s="43" t="str">
        <f>LEFT(B62,(MIN(FIND({0,1,2,3,4,5,6,7,8,9},B62&amp;"0123456789"))-1))</f>
        <v>CBL</v>
      </c>
      <c r="B62" s="41" t="str">
        <f>'Kit List'!A13</f>
        <v>CBL1</v>
      </c>
      <c r="C62" s="41">
        <f>'Kit List'!B13</f>
        <v>1</v>
      </c>
      <c r="D62" s="41" t="str">
        <f>'Kit List'!C13</f>
        <v>USB Type C cable</v>
      </c>
      <c r="E62" s="41" t="str">
        <f>'Kit List'!D13</f>
        <v>3021091-01M</v>
      </c>
      <c r="F62" s="41" t="str">
        <f>'Kit List'!E13</f>
        <v>Qualtek</v>
      </c>
      <c r="G62" s="41">
        <f>'Kit List'!F13</f>
        <v>31</v>
      </c>
      <c r="H62" s="41">
        <f>'Kit List'!G13</f>
        <v>100</v>
      </c>
      <c r="I62" s="41">
        <f>'Kit List'!H13</f>
        <v>14.5</v>
      </c>
      <c r="J62" s="41">
        <f>'Kit List'!I13</f>
        <v>1.5</v>
      </c>
      <c r="K62" s="41" t="str">
        <f>IFERROR((VLOOKUP(A62,'Kit Item Reference Designators'!A13:C57,3,0)),"")</f>
        <v/>
      </c>
      <c r="L62" s="41" t="str">
        <f>'Kit List'!K13</f>
        <v>N/A</v>
      </c>
      <c r="M62" s="41">
        <f>'Kit List'!L13</f>
        <v>0</v>
      </c>
    </row>
    <row r="63" spans="1:13" x14ac:dyDescent="0.35">
      <c r="A63" s="43" t="str">
        <f>LEFT(B63,(MIN(FIND({0,1,2,3,4,5,6,7,8,9},B63&amp;"0123456789"))-1))</f>
        <v>CBL</v>
      </c>
      <c r="B63" s="41" t="str">
        <f>'Kit List'!A14</f>
        <v>CBL2</v>
      </c>
      <c r="C63" s="41">
        <f>'Kit List'!B14</f>
        <v>1</v>
      </c>
      <c r="D63" s="41" t="str">
        <f>'Kit List'!C14</f>
        <v>CABLE USB-A TO MICRO USB-B 1M</v>
      </c>
      <c r="E63" s="41" t="str">
        <f>'Kit List'!D14</f>
        <v>AK67421-1</v>
      </c>
      <c r="F63" s="41" t="str">
        <f>'Kit List'!E14</f>
        <v>Qualtek</v>
      </c>
      <c r="G63" s="41">
        <f>'Kit List'!F14</f>
        <v>31</v>
      </c>
      <c r="H63" s="41">
        <f>'Kit List'!G14</f>
        <v>100</v>
      </c>
      <c r="I63" s="41">
        <f>'Kit List'!H14</f>
        <v>14.5</v>
      </c>
      <c r="J63" s="41">
        <f>'Kit List'!I14</f>
        <v>1.5</v>
      </c>
      <c r="K63" s="41" t="str">
        <f>IFERROR((VLOOKUP(A63,'Kit Item Reference Designators'!A14:C58,3,0)),"")</f>
        <v/>
      </c>
      <c r="L63" s="41" t="str">
        <f>'Kit List'!K14</f>
        <v>N/A</v>
      </c>
      <c r="M63" s="41">
        <f>'Kit List'!L14</f>
        <v>0</v>
      </c>
    </row>
    <row r="64" spans="1:13" x14ac:dyDescent="0.35">
      <c r="A64" s="43" t="str">
        <f>LEFT(B64,(MIN(FIND({0,1,2,3,4,5,6,7,8,9},B64&amp;"0123456789"))-1))</f>
        <v/>
      </c>
      <c r="B64" s="41">
        <f>'Kit List'!A15</f>
        <v>0</v>
      </c>
      <c r="C64" s="41">
        <f>'Kit List'!B15</f>
        <v>0</v>
      </c>
      <c r="D64" s="41">
        <f>'Kit List'!C15</f>
        <v>0</v>
      </c>
      <c r="E64" s="41">
        <f>'Kit List'!D15</f>
        <v>0</v>
      </c>
      <c r="F64" s="41">
        <f>'Kit List'!E15</f>
        <v>0</v>
      </c>
      <c r="G64" s="41">
        <f>'Kit List'!F15</f>
        <v>0</v>
      </c>
      <c r="H64" s="41">
        <f>'Kit List'!G15</f>
        <v>0</v>
      </c>
      <c r="I64" s="41">
        <f>'Kit List'!H15</f>
        <v>0</v>
      </c>
      <c r="J64" s="41">
        <f>'Kit List'!I15</f>
        <v>0</v>
      </c>
      <c r="K64" s="41" t="str">
        <f>IFERROR((VLOOKUP(A64,'Kit Item Reference Designators'!A15:C59,3,0)),"")</f>
        <v/>
      </c>
      <c r="L64" s="41">
        <f>'Kit List'!K15</f>
        <v>0</v>
      </c>
      <c r="M64" s="41">
        <f>'Kit List'!L15</f>
        <v>0</v>
      </c>
    </row>
    <row r="65" spans="1:13" x14ac:dyDescent="0.35">
      <c r="A65" s="43" t="str">
        <f>LEFT(B65,(MIN(FIND({0,1,2,3,4,5,6,7,8,9},B65&amp;"0123456789"))-1))</f>
        <v/>
      </c>
      <c r="B65" s="41">
        <f>'Kit List'!A16</f>
        <v>0</v>
      </c>
      <c r="C65" s="41">
        <f>'Kit List'!B16</f>
        <v>0</v>
      </c>
      <c r="D65" s="41">
        <f>'Kit List'!C16</f>
        <v>0</v>
      </c>
      <c r="E65" s="41">
        <f>'Kit List'!D16</f>
        <v>0</v>
      </c>
      <c r="F65" s="41">
        <f>'Kit List'!E16</f>
        <v>0</v>
      </c>
      <c r="G65" s="41">
        <f>'Kit List'!F16</f>
        <v>0</v>
      </c>
      <c r="H65" s="41">
        <f>'Kit List'!G16</f>
        <v>0</v>
      </c>
      <c r="I65" s="41">
        <f>'Kit List'!H16</f>
        <v>0</v>
      </c>
      <c r="J65" s="41">
        <f>'Kit List'!I16</f>
        <v>0</v>
      </c>
      <c r="K65" s="41" t="str">
        <f>IFERROR((VLOOKUP(A65,'Kit Item Reference Designators'!A16:C60,3,0)),"")</f>
        <v/>
      </c>
      <c r="L65" s="41">
        <f>'Kit List'!K16</f>
        <v>0</v>
      </c>
      <c r="M65" s="41">
        <f>'Kit List'!L16</f>
        <v>0</v>
      </c>
    </row>
    <row r="66" spans="1:13" x14ac:dyDescent="0.35">
      <c r="A66" s="43" t="str">
        <f>LEFT(B66,(MIN(FIND({0,1,2,3,4,5,6,7,8,9},B66&amp;"0123456789"))-1))</f>
        <v/>
      </c>
      <c r="B66" s="41">
        <f>'Kit List'!A17</f>
        <v>0</v>
      </c>
      <c r="C66" s="41">
        <f>'Kit List'!B17</f>
        <v>0</v>
      </c>
      <c r="D66" s="41">
        <f>'Kit List'!C17</f>
        <v>0</v>
      </c>
      <c r="E66" s="41">
        <f>'Kit List'!D17</f>
        <v>0</v>
      </c>
      <c r="F66" s="41">
        <f>'Kit List'!E17</f>
        <v>0</v>
      </c>
      <c r="G66" s="41">
        <f>'Kit List'!F17</f>
        <v>0</v>
      </c>
      <c r="H66" s="41">
        <f>'Kit List'!G17</f>
        <v>0</v>
      </c>
      <c r="I66" s="41">
        <f>'Kit List'!H17</f>
        <v>0</v>
      </c>
      <c r="J66" s="41">
        <f>'Kit List'!I17</f>
        <v>0</v>
      </c>
      <c r="K66" s="41" t="str">
        <f>IFERROR((VLOOKUP(A66,'Kit Item Reference Designators'!A17:C61,3,0)),"")</f>
        <v/>
      </c>
      <c r="L66" s="41">
        <f>'Kit List'!K17</f>
        <v>0</v>
      </c>
      <c r="M66" s="41">
        <f>'Kit List'!L17</f>
        <v>0</v>
      </c>
    </row>
    <row r="67" spans="1:13" x14ac:dyDescent="0.35">
      <c r="A67" s="43" t="str">
        <f>LEFT(B67,(MIN(FIND({0,1,2,3,4,5,6,7,8,9},B67&amp;"0123456789"))-1))</f>
        <v/>
      </c>
      <c r="B67" s="41">
        <f>'Kit List'!A18</f>
        <v>0</v>
      </c>
      <c r="C67" s="41">
        <f>'Kit List'!B18</f>
        <v>0</v>
      </c>
      <c r="D67" s="41">
        <f>'Kit List'!C18</f>
        <v>0</v>
      </c>
      <c r="E67" s="41">
        <f>'Kit List'!D18</f>
        <v>0</v>
      </c>
      <c r="F67" s="41">
        <f>'Kit List'!E18</f>
        <v>0</v>
      </c>
      <c r="G67" s="41">
        <f>'Kit List'!F18</f>
        <v>0</v>
      </c>
      <c r="H67" s="41">
        <f>'Kit List'!G18</f>
        <v>0</v>
      </c>
      <c r="I67" s="41">
        <f>'Kit List'!H18</f>
        <v>0</v>
      </c>
      <c r="J67" s="41">
        <f>'Kit List'!I18</f>
        <v>0</v>
      </c>
      <c r="K67" s="41" t="str">
        <f>IFERROR((VLOOKUP(A67,'Kit Item Reference Designators'!A18:C62,3,0)),"")</f>
        <v/>
      </c>
      <c r="L67" s="41">
        <f>'Kit List'!K18</f>
        <v>0</v>
      </c>
      <c r="M67" s="41">
        <f>'Kit List'!L18</f>
        <v>0</v>
      </c>
    </row>
    <row r="68" spans="1:13" x14ac:dyDescent="0.35">
      <c r="A68" s="43" t="str">
        <f>LEFT(B68,(MIN(FIND({0,1,2,3,4,5,6,7,8,9},B68&amp;"0123456789"))-1))</f>
        <v/>
      </c>
      <c r="B68" s="41">
        <f>'Kit List'!A19</f>
        <v>0</v>
      </c>
      <c r="C68" s="41">
        <f>'Kit List'!B19</f>
        <v>0</v>
      </c>
      <c r="D68" s="41">
        <f>'Kit List'!C19</f>
        <v>0</v>
      </c>
      <c r="E68" s="41">
        <f>'Kit List'!D19</f>
        <v>0</v>
      </c>
      <c r="F68" s="41">
        <f>'Kit List'!E19</f>
        <v>0</v>
      </c>
      <c r="G68" s="41">
        <f>'Kit List'!F19</f>
        <v>0</v>
      </c>
      <c r="H68" s="41">
        <f>'Kit List'!G19</f>
        <v>0</v>
      </c>
      <c r="I68" s="41">
        <f>'Kit List'!H19</f>
        <v>0</v>
      </c>
      <c r="J68" s="41">
        <f>'Kit List'!I19</f>
        <v>0</v>
      </c>
      <c r="K68" s="41" t="str">
        <f>IFERROR((VLOOKUP(A68,'Kit Item Reference Designators'!A19:C63,3,0)),"")</f>
        <v/>
      </c>
      <c r="L68" s="41">
        <f>'Kit List'!K19</f>
        <v>0</v>
      </c>
      <c r="M68" s="41">
        <f>'Kit List'!L19</f>
        <v>0</v>
      </c>
    </row>
    <row r="69" spans="1:13" x14ac:dyDescent="0.35">
      <c r="A69" s="43" t="str">
        <f>LEFT(B69,(MIN(FIND({0,1,2,3,4,5,6,7,8,9},B69&amp;"0123456789"))-1))</f>
        <v/>
      </c>
      <c r="B69" s="41">
        <f>'Kit List'!A20</f>
        <v>0</v>
      </c>
      <c r="C69" s="41">
        <f>'Kit List'!B20</f>
        <v>0</v>
      </c>
      <c r="D69" s="41">
        <f>'Kit List'!C20</f>
        <v>0</v>
      </c>
      <c r="E69" s="41">
        <f>'Kit List'!D20</f>
        <v>0</v>
      </c>
      <c r="F69" s="41">
        <f>'Kit List'!E20</f>
        <v>0</v>
      </c>
      <c r="G69" s="41">
        <f>'Kit List'!F20</f>
        <v>0</v>
      </c>
      <c r="H69" s="41">
        <f>'Kit List'!G20</f>
        <v>0</v>
      </c>
      <c r="I69" s="41">
        <f>'Kit List'!H20</f>
        <v>0</v>
      </c>
      <c r="J69" s="41">
        <f>'Kit List'!I20</f>
        <v>0</v>
      </c>
      <c r="K69" s="41" t="str">
        <f>IFERROR((VLOOKUP(A69,'Kit Item Reference Designators'!A20:C64,3,0)),"")</f>
        <v/>
      </c>
      <c r="L69" s="41">
        <f>'Kit List'!K20</f>
        <v>0</v>
      </c>
      <c r="M69" s="41">
        <f>'Kit List'!L20</f>
        <v>0</v>
      </c>
    </row>
    <row r="70" spans="1:13" x14ac:dyDescent="0.35">
      <c r="A70" s="43" t="str">
        <f>LEFT(B70,(MIN(FIND({0,1,2,3,4,5,6,7,8,9},B70&amp;"0123456789"))-1))</f>
        <v/>
      </c>
      <c r="B70" s="41">
        <f>'Kit List'!A21</f>
        <v>0</v>
      </c>
      <c r="C70" s="41">
        <f>'Kit List'!B21</f>
        <v>0</v>
      </c>
      <c r="D70" s="41">
        <f>'Kit List'!C21</f>
        <v>0</v>
      </c>
      <c r="E70" s="41">
        <f>'Kit List'!D21</f>
        <v>0</v>
      </c>
      <c r="F70" s="41">
        <f>'Kit List'!E21</f>
        <v>0</v>
      </c>
      <c r="G70" s="41">
        <f>'Kit List'!F21</f>
        <v>0</v>
      </c>
      <c r="H70" s="41">
        <f>'Kit List'!G21</f>
        <v>0</v>
      </c>
      <c r="I70" s="41">
        <f>'Kit List'!H21</f>
        <v>0</v>
      </c>
      <c r="J70" s="41">
        <f>'Kit List'!I21</f>
        <v>0</v>
      </c>
      <c r="K70" s="41" t="str">
        <f>IFERROR((VLOOKUP(A70,'Kit Item Reference Designators'!A21:C65,3,0)),"")</f>
        <v/>
      </c>
      <c r="L70" s="41">
        <f>'Kit List'!K21</f>
        <v>0</v>
      </c>
      <c r="M70" s="41">
        <f>'Kit List'!L21</f>
        <v>0</v>
      </c>
    </row>
    <row r="71" spans="1:13" x14ac:dyDescent="0.35">
      <c r="A71" s="43" t="str">
        <f>LEFT(B71,(MIN(FIND({0,1,2,3,4,5,6,7,8,9},B71&amp;"0123456789"))-1))</f>
        <v/>
      </c>
      <c r="B71" s="41">
        <f>'Kit List'!A22</f>
        <v>0</v>
      </c>
      <c r="C71" s="41">
        <f>'Kit List'!B22</f>
        <v>0</v>
      </c>
      <c r="D71" s="41">
        <f>'Kit List'!C22</f>
        <v>0</v>
      </c>
      <c r="E71" s="41">
        <f>'Kit List'!D22</f>
        <v>0</v>
      </c>
      <c r="F71" s="41">
        <f>'Kit List'!E22</f>
        <v>0</v>
      </c>
      <c r="G71" s="41">
        <f>'Kit List'!F22</f>
        <v>0</v>
      </c>
      <c r="H71" s="41">
        <f>'Kit List'!G22</f>
        <v>0</v>
      </c>
      <c r="I71" s="41">
        <f>'Kit List'!H22</f>
        <v>0</v>
      </c>
      <c r="J71" s="41">
        <f>'Kit List'!I22</f>
        <v>0</v>
      </c>
      <c r="K71" s="41" t="str">
        <f>IFERROR((VLOOKUP(A71,'Kit Item Reference Designators'!A22:C66,3,0)),"")</f>
        <v/>
      </c>
      <c r="L71" s="41">
        <f>'Kit List'!K22</f>
        <v>0</v>
      </c>
      <c r="M71" s="41">
        <f>'Kit List'!L22</f>
        <v>0</v>
      </c>
    </row>
    <row r="72" spans="1:13" x14ac:dyDescent="0.35">
      <c r="A72" s="43" t="str">
        <f>LEFT(B72,(MIN(FIND({0,1,2,3,4,5,6,7,8,9},B72&amp;"0123456789"))-1))</f>
        <v/>
      </c>
      <c r="B72" s="41">
        <f>'Kit List'!A23</f>
        <v>0</v>
      </c>
      <c r="C72" s="41">
        <f>'Kit List'!B23</f>
        <v>0</v>
      </c>
      <c r="D72" s="41">
        <f>'Kit List'!C23</f>
        <v>0</v>
      </c>
      <c r="E72" s="41">
        <f>'Kit List'!D23</f>
        <v>0</v>
      </c>
      <c r="F72" s="41">
        <f>'Kit List'!E23</f>
        <v>0</v>
      </c>
      <c r="G72" s="41">
        <f>'Kit List'!F23</f>
        <v>0</v>
      </c>
      <c r="H72" s="41">
        <f>'Kit List'!G23</f>
        <v>0</v>
      </c>
      <c r="I72" s="41">
        <f>'Kit List'!H23</f>
        <v>0</v>
      </c>
      <c r="J72" s="41">
        <f>'Kit List'!I23</f>
        <v>0</v>
      </c>
      <c r="K72" s="41" t="str">
        <f>IFERROR((VLOOKUP(A72,'Kit Item Reference Designators'!A23:C67,3,0)),"")</f>
        <v/>
      </c>
      <c r="L72" s="41">
        <f>'Kit List'!K23</f>
        <v>0</v>
      </c>
      <c r="M72" s="41">
        <f>'Kit List'!L23</f>
        <v>0</v>
      </c>
    </row>
    <row r="73" spans="1:13" x14ac:dyDescent="0.35">
      <c r="A73" s="43" t="str">
        <f>LEFT(B73,(MIN(FIND({0,1,2,3,4,5,6,7,8,9},B73&amp;"0123456789"))-1))</f>
        <v/>
      </c>
      <c r="B73" s="41">
        <f>'Kit List'!A24</f>
        <v>0</v>
      </c>
      <c r="C73" s="41">
        <f>'Kit List'!B24</f>
        <v>0</v>
      </c>
      <c r="D73" s="41">
        <f>'Kit List'!C24</f>
        <v>0</v>
      </c>
      <c r="E73" s="41">
        <f>'Kit List'!D24</f>
        <v>0</v>
      </c>
      <c r="F73" s="41">
        <f>'Kit List'!E24</f>
        <v>0</v>
      </c>
      <c r="G73" s="41">
        <f>'Kit List'!F24</f>
        <v>0</v>
      </c>
      <c r="H73" s="41">
        <f>'Kit List'!G24</f>
        <v>0</v>
      </c>
      <c r="I73" s="41">
        <f>'Kit List'!H24</f>
        <v>0</v>
      </c>
      <c r="J73" s="41">
        <f>'Kit List'!I24</f>
        <v>0</v>
      </c>
      <c r="K73" s="41" t="str">
        <f>IFERROR((VLOOKUP(A73,'Kit Item Reference Designators'!A24:C68,3,0)),"")</f>
        <v/>
      </c>
      <c r="L73" s="41">
        <f>'Kit List'!K24</f>
        <v>0</v>
      </c>
      <c r="M73" s="41">
        <f>'Kit List'!L24</f>
        <v>0</v>
      </c>
    </row>
    <row r="74" spans="1:13" x14ac:dyDescent="0.35">
      <c r="A74" s="43" t="str">
        <f>LEFT(B74,(MIN(FIND({0,1,2,3,4,5,6,7,8,9},B74&amp;"0123456789"))-1))</f>
        <v/>
      </c>
      <c r="B74" s="41">
        <f>'Kit List'!A25</f>
        <v>0</v>
      </c>
      <c r="C74" s="41">
        <f>'Kit List'!B25</f>
        <v>0</v>
      </c>
      <c r="D74" s="41">
        <f>'Kit List'!C25</f>
        <v>0</v>
      </c>
      <c r="E74" s="41">
        <f>'Kit List'!D25</f>
        <v>0</v>
      </c>
      <c r="F74" s="41">
        <f>'Kit List'!E25</f>
        <v>0</v>
      </c>
      <c r="G74" s="41">
        <f>'Kit List'!F25</f>
        <v>0</v>
      </c>
      <c r="H74" s="41">
        <f>'Kit List'!G25</f>
        <v>0</v>
      </c>
      <c r="I74" s="41">
        <f>'Kit List'!H25</f>
        <v>0</v>
      </c>
      <c r="J74" s="41">
        <f>'Kit List'!I25</f>
        <v>0</v>
      </c>
      <c r="K74" s="41" t="str">
        <f>IFERROR((VLOOKUP(A74,'Kit Item Reference Designators'!A25:C69,3,0)),"")</f>
        <v/>
      </c>
      <c r="L74" s="41">
        <f>'Kit List'!K25</f>
        <v>0</v>
      </c>
      <c r="M74" s="41">
        <f>'Kit List'!L25</f>
        <v>0</v>
      </c>
    </row>
    <row r="75" spans="1:13" ht="15" thickBot="1" x14ac:dyDescent="0.4">
      <c r="A75" s="44" t="str">
        <f>LEFT(B75,(MIN(FIND({0,1,2,3,4,5,6,7,8,9},B75&amp;"0123456789"))-1))</f>
        <v/>
      </c>
      <c r="B75" s="41">
        <f>'Kit List'!A26</f>
        <v>0</v>
      </c>
      <c r="C75" s="41">
        <f>'Kit List'!B26</f>
        <v>0</v>
      </c>
      <c r="D75" s="41">
        <f>'Kit List'!C26</f>
        <v>0</v>
      </c>
      <c r="E75" s="41">
        <f>'Kit List'!D26</f>
        <v>0</v>
      </c>
      <c r="F75" s="41">
        <f>'Kit List'!E26</f>
        <v>0</v>
      </c>
      <c r="G75" s="41">
        <f>'Kit List'!F26</f>
        <v>0</v>
      </c>
      <c r="H75" s="41">
        <f>'Kit List'!G26</f>
        <v>0</v>
      </c>
      <c r="I75" s="41">
        <f>'Kit List'!H26</f>
        <v>0</v>
      </c>
      <c r="J75" s="41">
        <f>'Kit List'!I26</f>
        <v>0</v>
      </c>
      <c r="K75" s="41" t="str">
        <f>IFERROR((VLOOKUP(A75,'Kit Item Reference Designators'!A26:C70,3,0)),"")</f>
        <v/>
      </c>
      <c r="L75" s="41">
        <f>'Kit List'!K26</f>
        <v>0</v>
      </c>
      <c r="M75" s="41">
        <f>'Kit List'!L26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2"/>
  <sheetViews>
    <sheetView workbookViewId="0">
      <selection activeCell="C9" sqref="C9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1796875" bestFit="1" customWidth="1"/>
    <col min="8" max="8" width="6.179687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2" ht="15.5" x14ac:dyDescent="0.35">
      <c r="C1" s="58" t="s">
        <v>115</v>
      </c>
    </row>
    <row r="2" spans="1:12" x14ac:dyDescent="0.35">
      <c r="B2" t="s">
        <v>9</v>
      </c>
      <c r="C2" t="s">
        <v>209</v>
      </c>
      <c r="D2" t="s">
        <v>7</v>
      </c>
      <c r="E2" s="47" t="s">
        <v>136</v>
      </c>
    </row>
    <row r="3" spans="1:12" x14ac:dyDescent="0.35">
      <c r="B3" t="s">
        <v>104</v>
      </c>
      <c r="C3" t="s">
        <v>136</v>
      </c>
      <c r="D3" t="s">
        <v>13</v>
      </c>
      <c r="E3" s="47" t="s">
        <v>98</v>
      </c>
    </row>
    <row r="4" spans="1:12" ht="15.5" x14ac:dyDescent="0.35">
      <c r="B4" s="46" t="s">
        <v>6</v>
      </c>
      <c r="C4" s="46" t="s">
        <v>136</v>
      </c>
    </row>
    <row r="5" spans="1:12" ht="15" thickBot="1" x14ac:dyDescent="0.4"/>
    <row r="6" spans="1:12" ht="26.5" thickBot="1" x14ac:dyDescent="0.4">
      <c r="A6" s="49" t="s">
        <v>5</v>
      </c>
      <c r="B6" s="50" t="s">
        <v>4</v>
      </c>
      <c r="C6" s="51" t="s">
        <v>0</v>
      </c>
      <c r="D6" s="51" t="s">
        <v>11</v>
      </c>
      <c r="E6" s="50" t="s">
        <v>3</v>
      </c>
      <c r="F6" s="51" t="s">
        <v>109</v>
      </c>
      <c r="G6" s="51" t="s">
        <v>110</v>
      </c>
      <c r="H6" s="51" t="s">
        <v>111</v>
      </c>
      <c r="I6" s="51" t="s">
        <v>112</v>
      </c>
      <c r="J6" s="50" t="s">
        <v>97</v>
      </c>
      <c r="K6" s="53" t="s">
        <v>108</v>
      </c>
      <c r="L6" s="52" t="s">
        <v>10</v>
      </c>
    </row>
    <row r="7" spans="1:12" ht="15" thickBot="1" x14ac:dyDescent="0.4">
      <c r="A7" s="59" t="s">
        <v>210</v>
      </c>
      <c r="B7" s="60">
        <v>1</v>
      </c>
      <c r="C7" s="61" t="s">
        <v>211</v>
      </c>
      <c r="D7" s="61" t="s">
        <v>212</v>
      </c>
      <c r="E7" s="61" t="s">
        <v>2</v>
      </c>
      <c r="F7" s="62">
        <v>105</v>
      </c>
      <c r="G7" s="62">
        <v>19.05</v>
      </c>
      <c r="H7" s="62">
        <v>13.67</v>
      </c>
      <c r="I7" s="62">
        <v>2.54</v>
      </c>
      <c r="J7" s="61" t="s">
        <v>196</v>
      </c>
      <c r="K7" s="61" t="s">
        <v>213</v>
      </c>
      <c r="L7" s="17"/>
    </row>
    <row r="8" spans="1:12" x14ac:dyDescent="0.35">
      <c r="A8" s="4" t="s">
        <v>210</v>
      </c>
      <c r="B8" s="7">
        <v>1</v>
      </c>
      <c r="C8" s="4" t="s">
        <v>214</v>
      </c>
      <c r="D8" s="4" t="s">
        <v>215</v>
      </c>
      <c r="E8" s="4" t="s">
        <v>2</v>
      </c>
      <c r="F8" s="4"/>
      <c r="G8" s="4"/>
      <c r="H8" s="4"/>
      <c r="I8" s="4"/>
      <c r="J8" s="4" t="s">
        <v>196</v>
      </c>
      <c r="K8" s="4" t="s">
        <v>213</v>
      </c>
      <c r="L8" s="4"/>
    </row>
    <row r="9" spans="1:12" x14ac:dyDescent="0.35">
      <c r="A9" s="4" t="s">
        <v>210</v>
      </c>
      <c r="B9" s="7">
        <v>1</v>
      </c>
      <c r="C9" s="4" t="s">
        <v>216</v>
      </c>
      <c r="D9" s="63" t="s">
        <v>217</v>
      </c>
      <c r="E9" s="4" t="s">
        <v>2</v>
      </c>
      <c r="F9" s="4"/>
      <c r="G9" s="4"/>
      <c r="H9" s="4"/>
      <c r="I9" s="4"/>
      <c r="J9" s="4" t="s">
        <v>196</v>
      </c>
      <c r="K9" s="4" t="s">
        <v>213</v>
      </c>
      <c r="L9" s="4"/>
    </row>
    <row r="10" spans="1:12" x14ac:dyDescent="0.35">
      <c r="A10" s="4"/>
      <c r="B10" s="7"/>
      <c r="C10" s="4"/>
      <c r="D10" s="63"/>
      <c r="E10" s="4"/>
      <c r="F10" s="4"/>
      <c r="G10" s="4"/>
      <c r="H10" s="4"/>
      <c r="I10" s="4"/>
      <c r="J10" s="4"/>
      <c r="K10" s="4"/>
      <c r="L10" s="4"/>
    </row>
    <row r="11" spans="1:12" x14ac:dyDescent="0.35">
      <c r="A11" s="4"/>
      <c r="B11" s="7"/>
      <c r="C11" s="4"/>
      <c r="D11" s="63"/>
      <c r="E11" s="4"/>
      <c r="F11" s="4"/>
      <c r="G11" s="4"/>
      <c r="H11" s="4"/>
      <c r="I11" s="4"/>
      <c r="J11" s="4"/>
      <c r="K11" s="4"/>
      <c r="L11" s="4"/>
    </row>
    <row r="12" spans="1:12" x14ac:dyDescent="0.35">
      <c r="A12" s="4"/>
      <c r="B12" s="7"/>
      <c r="C12" s="4"/>
      <c r="D12" s="18"/>
      <c r="E12" s="4"/>
      <c r="F12" s="19"/>
      <c r="G12" s="4"/>
      <c r="H12" s="4"/>
      <c r="I12" s="4"/>
      <c r="J12" s="4"/>
      <c r="K12" s="4"/>
      <c r="L12" s="4"/>
    </row>
    <row r="13" spans="1:12" x14ac:dyDescent="0.35">
      <c r="A13" s="4"/>
      <c r="B13" s="7"/>
      <c r="C13" s="16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35">
      <c r="A14" s="4"/>
      <c r="B14" s="7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35">
      <c r="A15" s="4"/>
      <c r="B15" s="7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x14ac:dyDescent="0.35">
      <c r="A16" s="4"/>
      <c r="B16" s="7"/>
      <c r="C16" s="4"/>
      <c r="D16" s="4"/>
      <c r="E16" s="4"/>
      <c r="F16" s="4"/>
      <c r="G16" s="4"/>
      <c r="H16" s="4"/>
      <c r="I16" s="4"/>
      <c r="J16" s="4"/>
      <c r="K16" s="4"/>
      <c r="L16" s="4"/>
    </row>
    <row r="20" spans="3:5" ht="21" x14ac:dyDescent="0.5">
      <c r="C20" s="64"/>
    </row>
    <row r="22" spans="3:5" x14ac:dyDescent="0.35">
      <c r="C22" s="11"/>
      <c r="D22" s="11"/>
      <c r="E22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ef255fe-7dbc-468e-93d3-eced2da92c4d"/>
    <ds:schemaRef ds:uri="http://schemas.microsoft.com/office/infopath/2007/PartnerControls"/>
    <ds:schemaRef ds:uri="f1ca4702-f997-4cc9-9742-69d092e3d46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Rakesh Rajdev</cp:lastModifiedBy>
  <cp:lastPrinted>2018-01-22T17:50:34Z</cp:lastPrinted>
  <dcterms:created xsi:type="dcterms:W3CDTF">2014-10-28T20:48:20Z</dcterms:created>
  <dcterms:modified xsi:type="dcterms:W3CDTF">2023-05-16T08:02:24Z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